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la semplice" sheetId="1" r:id="rId1"/>
    <sheet name="Ala composta" sheetId="2" r:id="rId2"/>
    <sheet name="Fattore K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Giancarlo Sessa</author>
  </authors>
  <commentList>
    <comment ref="C10" authorId="0">
      <text>
        <r>
          <rPr>
            <sz val="8"/>
            <rFont val="Tahoma"/>
            <family val="0"/>
          </rPr>
          <t xml:space="preserve">4,5:1 = Slow Flyer
6:1 = Modello Ala alta standard
9:1 / 10:1= Aliante
</t>
        </r>
      </text>
    </comment>
    <comment ref="C16" authorId="0">
      <text>
        <r>
          <rPr>
            <sz val="8"/>
            <rFont val="Tahoma"/>
            <family val="0"/>
          </rPr>
          <t>Valore x modello standard, media - alta velocità.
Per slow flyer raddoppiare, per acrobatico / fun moltipl. X 2,5</t>
        </r>
      </text>
    </comment>
    <comment ref="D27" authorId="0">
      <text>
        <r>
          <rPr>
            <b/>
            <sz val="8"/>
            <rFont val="Tahoma"/>
            <family val="0"/>
          </rPr>
          <t>Valore teorico suggerito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Valore teorico della corda media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sz val="8"/>
            <rFont val="Tahoma"/>
            <family val="0"/>
          </rPr>
          <t xml:space="preserve">Area risultante dai dati inseriti
</t>
        </r>
      </text>
    </comment>
    <comment ref="D31" authorId="0">
      <text>
        <r>
          <rPr>
            <sz val="8"/>
            <rFont val="Tahoma"/>
            <family val="0"/>
          </rPr>
          <t>Area teorica pari al 22% di quella alare</t>
        </r>
      </text>
    </comment>
    <comment ref="C32" authorId="0">
      <text>
        <r>
          <rPr>
            <sz val="8"/>
            <rFont val="Tahoma"/>
            <family val="0"/>
          </rPr>
          <t xml:space="preserve">Valore standard 3:1
</t>
        </r>
      </text>
    </comment>
    <comment ref="C36" authorId="0">
      <text>
        <r>
          <rPr>
            <b/>
            <sz val="8"/>
            <rFont val="Tahoma"/>
            <family val="0"/>
          </rPr>
          <t>Dal 7% al 12%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sz val="8"/>
            <rFont val="Tahoma"/>
            <family val="0"/>
          </rPr>
          <t xml:space="preserve">Minimo 30% max 50%
</t>
        </r>
      </text>
    </comment>
    <comment ref="D43" authorId="0">
      <text>
        <r>
          <rPr>
            <sz val="8"/>
            <rFont val="Tahoma"/>
            <family val="0"/>
          </rPr>
          <t>Minimo 30% max 50%</t>
        </r>
      </text>
    </comment>
    <comment ref="B48" authorId="0">
      <text>
        <r>
          <rPr>
            <b/>
            <sz val="8"/>
            <rFont val="Tahoma"/>
            <family val="0"/>
          </rPr>
          <t>Da elica a fine fusoliera (attaccatura timone coda)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 Sessa</author>
  </authors>
  <commentList>
    <comment ref="C13" authorId="0">
      <text>
        <r>
          <rPr>
            <sz val="8"/>
            <rFont val="Tahoma"/>
            <family val="0"/>
          </rPr>
          <t xml:space="preserve">4,5:1 = Slow Flyer
6:1 = Modello Ala alta standard
9:1 / 10:1= Aliante
</t>
        </r>
      </text>
    </comment>
    <comment ref="C19" authorId="0">
      <text>
        <r>
          <rPr>
            <sz val="8"/>
            <rFont val="Tahoma"/>
            <family val="0"/>
          </rPr>
          <t>Valore x modello standard, media - alta velocità.
Per slow flyer raddoppiare, per acrobatico / fun moltipl. X 2,5</t>
        </r>
      </text>
    </comment>
    <comment ref="C34" authorId="0">
      <text>
        <r>
          <rPr>
            <sz val="8"/>
            <rFont val="Tahoma"/>
            <family val="0"/>
          </rPr>
          <t xml:space="preserve">Area risultante dai dati inseriti
</t>
        </r>
      </text>
    </comment>
    <comment ref="D34" authorId="0">
      <text>
        <r>
          <rPr>
            <sz val="8"/>
            <rFont val="Tahoma"/>
            <family val="0"/>
          </rPr>
          <t>Area teorica pari al 22% di quella alare</t>
        </r>
      </text>
    </comment>
    <comment ref="C35" authorId="0">
      <text>
        <r>
          <rPr>
            <sz val="8"/>
            <rFont val="Tahoma"/>
            <family val="0"/>
          </rPr>
          <t xml:space="preserve">Valore standard 3:1
</t>
        </r>
      </text>
    </comment>
    <comment ref="D30" authorId="0">
      <text>
        <r>
          <rPr>
            <b/>
            <sz val="8"/>
            <rFont val="Tahoma"/>
            <family val="0"/>
          </rPr>
          <t>Valore teorico suggerito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0"/>
          </rPr>
          <t>Valore teorico della corda media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0"/>
          </rPr>
          <t>Dal 7% al 12%</t>
        </r>
        <r>
          <rPr>
            <sz val="8"/>
            <rFont val="Tahoma"/>
            <family val="0"/>
          </rPr>
          <t xml:space="preserve">
</t>
        </r>
      </text>
    </comment>
    <comment ref="D45" authorId="0">
      <text>
        <r>
          <rPr>
            <sz val="8"/>
            <rFont val="Tahoma"/>
            <family val="0"/>
          </rPr>
          <t xml:space="preserve">Minimo 30% max 50%
</t>
        </r>
      </text>
    </comment>
    <comment ref="D46" authorId="0">
      <text>
        <r>
          <rPr>
            <sz val="8"/>
            <rFont val="Tahoma"/>
            <family val="0"/>
          </rPr>
          <t>Minimo 30% max 50%</t>
        </r>
      </text>
    </comment>
    <comment ref="B51" authorId="0">
      <text>
        <r>
          <rPr>
            <b/>
            <sz val="8"/>
            <rFont val="Tahoma"/>
            <family val="0"/>
          </rPr>
          <t>Da elica a fine fusoliera (attaccatura timone coda)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peppe</author>
  </authors>
  <commentList>
    <comment ref="E6" authorId="0">
      <text>
        <r>
          <rPr>
            <sz val="8"/>
            <rFont val="Tahoma"/>
            <family val="0"/>
          </rPr>
          <t xml:space="preserve">
Con questo semplice programmino, puoi controllare i tuoi progetti e stabilire un giusto "rapporto volumetrico di coda" o "Fattore K".
Il fattore K, cambia in relazione ai vari parametri richiesti nelle caselle azzurre.
Digitando i dati richiesti, i risultati si aggiorneranno automaticamente.
</t>
        </r>
      </text>
    </comment>
    <comment ref="E12" authorId="0">
      <text>
        <r>
          <rPr>
            <sz val="8"/>
            <rFont val="Tahoma"/>
            <family val="0"/>
          </rPr>
          <t xml:space="preserve">
Per ottenere la superfice alare: Corda radice + Corda estremità X Apertura alare / 2</t>
        </r>
      </text>
    </comment>
    <comment ref="E13" authorId="0">
      <text>
        <r>
          <rPr>
            <sz val="8"/>
            <rFont val="Tahoma"/>
            <family val="0"/>
          </rPr>
          <t xml:space="preserve">
è la misura dalle estremita opposte dell'ala</t>
        </r>
      </text>
    </comment>
    <comment ref="E14" authorId="0">
      <text>
        <r>
          <rPr>
            <sz val="8"/>
            <rFont val="Tahoma"/>
            <family val="0"/>
          </rPr>
          <t xml:space="preserve">
Il braccio di leva è la distanza tra i punti posti al 25% della corda media dell'ala e dell'elevatore.</t>
        </r>
      </text>
    </comment>
    <comment ref="E15" authorId="0">
      <text>
        <r>
          <rPr>
            <sz val="8"/>
            <rFont val="Tahoma"/>
            <family val="0"/>
          </rPr>
          <t xml:space="preserve">
Come per l'ala.</t>
        </r>
      </text>
    </comment>
    <comment ref="E19" authorId="0">
      <text>
        <r>
          <rPr>
            <b/>
            <sz val="8"/>
            <rFont val="Tahoma"/>
            <family val="0"/>
          </rPr>
          <t>peppe:</t>
        </r>
        <r>
          <rPr>
            <sz val="8"/>
            <rFont val="Tahoma"/>
            <family val="0"/>
          </rPr>
          <t xml:space="preserve">
Questa casella si aggiorna automaticamente, calcolando la corda media geometrica</t>
        </r>
      </text>
    </comment>
    <comment ref="E20" authorId="0">
      <text>
        <r>
          <rPr>
            <sz val="8"/>
            <rFont val="Tahoma"/>
            <family val="0"/>
          </rPr>
          <t xml:space="preserve">
Qualche indicazione:
da .4 a .5: veleggiatori RC
da .5 a .6: pluricomando RC da allenamento
da .6 a .8: acrobatici e fun-fly
Per un modello AirCombat, è sconsigliabile un fattore K inferiore a .5.
Perciò, nel caso che scalando il vero aereo, risultasse inferiore, occorre apportare le necessarie correzioni aumentando il braccio di leve e/o la superfice dell'elevatore, tenendo conto delle regole ACES (vedi regolamento).</t>
        </r>
      </text>
    </comment>
  </commentList>
</comments>
</file>

<file path=xl/sharedStrings.xml><?xml version="1.0" encoding="utf-8"?>
<sst xmlns="http://schemas.openxmlformats.org/spreadsheetml/2006/main" count="121" uniqueCount="67">
  <si>
    <t xml:space="preserve">Area </t>
  </si>
  <si>
    <t>Aspect Ration (AR)</t>
  </si>
  <si>
    <t>:1</t>
  </si>
  <si>
    <t>Area (dmq)</t>
  </si>
  <si>
    <t>Corda media</t>
  </si>
  <si>
    <t>Corda estremità</t>
  </si>
  <si>
    <t>Corda radice</t>
  </si>
  <si>
    <t>Carico alare (gr/dmq)</t>
  </si>
  <si>
    <t>Corda</t>
  </si>
  <si>
    <t>Misura in cm rispetto piano</t>
  </si>
  <si>
    <t>Corda (mm)</t>
  </si>
  <si>
    <t>Corda estremità (mm)</t>
  </si>
  <si>
    <t>Corda radice (mm)</t>
  </si>
  <si>
    <t>Apertura alare (mm)</t>
  </si>
  <si>
    <t>Corda media (mm)</t>
  </si>
  <si>
    <t>Peso estimato (gr)</t>
  </si>
  <si>
    <t>Lunghezza (mm)</t>
  </si>
  <si>
    <t>Diedro in ° desiderato</t>
  </si>
  <si>
    <t>Diedro in °</t>
  </si>
  <si>
    <t>Ala</t>
  </si>
  <si>
    <t>Alettoni</t>
  </si>
  <si>
    <t>Diedro alare</t>
  </si>
  <si>
    <t>Piano di Coda</t>
  </si>
  <si>
    <t>Stabilizzatore orizzontale</t>
  </si>
  <si>
    <t>Apertura (larghezza)</t>
  </si>
  <si>
    <t>Area</t>
  </si>
  <si>
    <t>Rapporto Apert / corda media</t>
  </si>
  <si>
    <t>Elevatore</t>
  </si>
  <si>
    <t>Pinna verticale</t>
  </si>
  <si>
    <t>Corda estremità (totale)</t>
  </si>
  <si>
    <t>Percentuale rispetto sup. alare</t>
  </si>
  <si>
    <t>Corda base (totale)</t>
  </si>
  <si>
    <t>Corda base</t>
  </si>
  <si>
    <t>Altezza totale</t>
  </si>
  <si>
    <t>Fusoliera</t>
  </si>
  <si>
    <t>Distanza da elica a bordo ala</t>
  </si>
  <si>
    <t xml:space="preserve">Lunghezza fusoliera </t>
  </si>
  <si>
    <t>Timone</t>
  </si>
  <si>
    <t>Tipo aereo</t>
  </si>
  <si>
    <t>Classico</t>
  </si>
  <si>
    <t>Aliante</t>
  </si>
  <si>
    <t>Aliante acrobatico</t>
  </si>
  <si>
    <t>Progettazione aereomodello</t>
  </si>
  <si>
    <t>by Gc. Sessa</t>
  </si>
  <si>
    <t>Acro 3D</t>
  </si>
  <si>
    <t>Corda estremità (mm) 1</t>
  </si>
  <si>
    <t>Corda radice (mm) 1</t>
  </si>
  <si>
    <t>Apertura alare (mm) 1</t>
  </si>
  <si>
    <t>Corda estremità (mm) 2</t>
  </si>
  <si>
    <t>Corda radice (mm) 2</t>
  </si>
  <si>
    <t>Apertura alare (mm) 2</t>
  </si>
  <si>
    <t>Apertura alare totale</t>
  </si>
  <si>
    <t>SUPERFICE ALARE</t>
  </si>
  <si>
    <t>DMQ</t>
  </si>
  <si>
    <t>APERURA ALARE</t>
  </si>
  <si>
    <t>CM</t>
  </si>
  <si>
    <t>BRACCIO DI LEVA</t>
  </si>
  <si>
    <t>SUPERFICE ELEVATORE</t>
  </si>
  <si>
    <t xml:space="preserve">Risultati </t>
  </si>
  <si>
    <t>CORDA ALARE</t>
  </si>
  <si>
    <t xml:space="preserve">FATTORE KAPPA </t>
  </si>
  <si>
    <t>K</t>
  </si>
  <si>
    <t>Fattore K</t>
  </si>
  <si>
    <t>Digita sulle caselle azzurre i dati richiesti</t>
  </si>
  <si>
    <t>Sport Acro</t>
  </si>
  <si>
    <t>Br. Leva</t>
  </si>
  <si>
    <t>Aliante acro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</si>
</sst>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</numFmts>
  <fonts count="16">
    <font>
      <sz val="10"/>
      <name val="Arial"/>
      <family val="0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/>
    </xf>
    <xf numFmtId="1" fontId="0" fillId="0" borderId="1" xfId="0" applyNumberFormat="1" applyBorder="1" applyAlignment="1" applyProtection="1">
      <alignment horizontal="left"/>
      <protection/>
    </xf>
    <xf numFmtId="1" fontId="0" fillId="0" borderId="1" xfId="0" applyNumberFormat="1" applyFill="1" applyBorder="1" applyAlignment="1" applyProtection="1">
      <alignment/>
      <protection/>
    </xf>
    <xf numFmtId="1" fontId="1" fillId="0" borderId="1" xfId="0" applyNumberFormat="1" applyFont="1" applyBorder="1" applyAlignment="1" applyProtection="1">
      <alignment horizontal="centerContinuous"/>
      <protection/>
    </xf>
    <xf numFmtId="1" fontId="2" fillId="0" borderId="1" xfId="0" applyNumberFormat="1" applyFont="1" applyBorder="1" applyAlignment="1" applyProtection="1">
      <alignment horizontal="center"/>
      <protection/>
    </xf>
    <xf numFmtId="1" fontId="4" fillId="0" borderId="1" xfId="0" applyNumberFormat="1" applyFont="1" applyBorder="1" applyAlignment="1" applyProtection="1">
      <alignment horizontal="center"/>
      <protection/>
    </xf>
    <xf numFmtId="1" fontId="0" fillId="0" borderId="2" xfId="0" applyNumberFormat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 horizontal="center"/>
      <protection/>
    </xf>
    <xf numFmtId="0" fontId="0" fillId="3" borderId="3" xfId="0" applyFill="1" applyBorder="1" applyAlignment="1">
      <alignment/>
    </xf>
    <xf numFmtId="0" fontId="5" fillId="0" borderId="0" xfId="0" applyFont="1" applyAlignment="1">
      <alignment/>
    </xf>
    <xf numFmtId="170" fontId="5" fillId="3" borderId="3" xfId="0" applyNumberFormat="1" applyFon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0" fillId="3" borderId="2" xfId="0" applyFill="1" applyBorder="1" applyAlignment="1">
      <alignment/>
    </xf>
    <xf numFmtId="171" fontId="0" fillId="3" borderId="3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/>
    </xf>
    <xf numFmtId="0" fontId="8" fillId="0" borderId="0" xfId="0" applyFont="1" applyAlignment="1">
      <alignment/>
    </xf>
    <xf numFmtId="2" fontId="5" fillId="4" borderId="3" xfId="0" applyNumberFormat="1" applyFont="1" applyFill="1" applyBorder="1" applyAlignment="1" applyProtection="1">
      <alignment/>
      <protection/>
    </xf>
    <xf numFmtId="0" fontId="5" fillId="4" borderId="3" xfId="0" applyFont="1" applyFill="1" applyBorder="1" applyAlignment="1" applyProtection="1">
      <alignment/>
      <protection hidden="1"/>
    </xf>
    <xf numFmtId="2" fontId="8" fillId="5" borderId="3" xfId="0" applyNumberFormat="1" applyFont="1" applyFill="1" applyBorder="1" applyAlignment="1">
      <alignment/>
    </xf>
    <xf numFmtId="2" fontId="0" fillId="3" borderId="4" xfId="0" applyNumberFormat="1" applyFill="1" applyBorder="1" applyAlignment="1" applyProtection="1">
      <alignment/>
      <protection hidden="1"/>
    </xf>
    <xf numFmtId="0" fontId="5" fillId="3" borderId="4" xfId="0" applyFont="1" applyFill="1" applyBorder="1" applyAlignment="1">
      <alignment/>
    </xf>
    <xf numFmtId="2" fontId="8" fillId="3" borderId="4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4" xfId="0" applyNumberFormat="1" applyFill="1" applyBorder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0" fillId="0" borderId="1" xfId="0" applyBorder="1" applyAlignment="1" applyProtection="1">
      <alignment/>
      <protection hidden="1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2" borderId="3" xfId="0" applyFill="1" applyBorder="1" applyAlignment="1" applyProtection="1">
      <alignment/>
      <protection locked="0"/>
    </xf>
    <xf numFmtId="2" fontId="0" fillId="2" borderId="4" xfId="0" applyNumberFormat="1" applyFill="1" applyBorder="1" applyAlignment="1" applyProtection="1">
      <alignment/>
      <protection locked="0"/>
    </xf>
    <xf numFmtId="2" fontId="0" fillId="2" borderId="5" xfId="0" applyNumberFormat="1" applyFill="1" applyBorder="1" applyAlignment="1" applyProtection="1">
      <alignment/>
      <protection locked="0"/>
    </xf>
    <xf numFmtId="2" fontId="0" fillId="2" borderId="4" xfId="0" applyNumberFormat="1" applyFill="1" applyBorder="1" applyAlignment="1" applyProtection="1">
      <alignment/>
      <protection hidden="1" locked="0"/>
    </xf>
    <xf numFmtId="0" fontId="0" fillId="2" borderId="4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49" fontId="11" fillId="2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6" borderId="6" xfId="0" applyFont="1" applyFill="1" applyBorder="1" applyAlignment="1">
      <alignment/>
    </xf>
    <xf numFmtId="0" fontId="9" fillId="6" borderId="7" xfId="0" applyFont="1" applyFill="1" applyBorder="1" applyAlignment="1">
      <alignment/>
    </xf>
    <xf numFmtId="0" fontId="13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/>
    </xf>
    <xf numFmtId="0" fontId="9" fillId="6" borderId="9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13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1" fontId="9" fillId="7" borderId="11" xfId="0" applyNumberFormat="1" applyFont="1" applyFill="1" applyBorder="1" applyAlignment="1" applyProtection="1">
      <alignment horizontal="center"/>
      <protection/>
    </xf>
    <xf numFmtId="0" fontId="9" fillId="7" borderId="11" xfId="0" applyFont="1" applyFill="1" applyBorder="1" applyAlignment="1" applyProtection="1">
      <alignment horizontal="center"/>
      <protection/>
    </xf>
    <xf numFmtId="0" fontId="9" fillId="2" borderId="11" xfId="0" applyFont="1" applyFill="1" applyBorder="1" applyAlignment="1" applyProtection="1">
      <alignment horizontal="center"/>
      <protection/>
    </xf>
    <xf numFmtId="1" fontId="9" fillId="5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19050</xdr:rowOff>
    </xdr:from>
    <xdr:to>
      <xdr:col>8</xdr:col>
      <xdr:colOff>542925</xdr:colOff>
      <xdr:row>9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4638675" y="1323975"/>
          <a:ext cx="241935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152400</xdr:rowOff>
    </xdr:from>
    <xdr:to>
      <xdr:col>6</xdr:col>
      <xdr:colOff>314325</xdr:colOff>
      <xdr:row>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4638675" y="1628775"/>
          <a:ext cx="9144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8</xdr:row>
      <xdr:rowOff>142875</xdr:rowOff>
    </xdr:from>
    <xdr:to>
      <xdr:col>8</xdr:col>
      <xdr:colOff>533400</xdr:colOff>
      <xdr:row>9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6076950" y="1619250"/>
          <a:ext cx="97155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7</xdr:row>
      <xdr:rowOff>19050</xdr:rowOff>
    </xdr:from>
    <xdr:to>
      <xdr:col>6</xdr:col>
      <xdr:colOff>581025</xdr:colOff>
      <xdr:row>9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5819775" y="132397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85725</xdr:rowOff>
    </xdr:from>
    <xdr:to>
      <xdr:col>6</xdr:col>
      <xdr:colOff>514350</xdr:colOff>
      <xdr:row>6</xdr:row>
      <xdr:rowOff>142875</xdr:rowOff>
    </xdr:to>
    <xdr:sp>
      <xdr:nvSpPr>
        <xdr:cNvPr id="5" name="Line 5"/>
        <xdr:cNvSpPr>
          <a:spLocks/>
        </xdr:cNvSpPr>
      </xdr:nvSpPr>
      <xdr:spPr>
        <a:xfrm>
          <a:off x="3124200" y="1047750"/>
          <a:ext cx="2628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76200</xdr:rowOff>
    </xdr:from>
    <xdr:to>
      <xdr:col>8</xdr:col>
      <xdr:colOff>542925</xdr:colOff>
      <xdr:row>10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4638675" y="1895475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95250</xdr:rowOff>
    </xdr:from>
    <xdr:to>
      <xdr:col>4</xdr:col>
      <xdr:colOff>581025</xdr:colOff>
      <xdr:row>10</xdr:row>
      <xdr:rowOff>47625</xdr:rowOff>
    </xdr:to>
    <xdr:sp>
      <xdr:nvSpPr>
        <xdr:cNvPr id="7" name="Line 7"/>
        <xdr:cNvSpPr>
          <a:spLocks/>
        </xdr:cNvSpPr>
      </xdr:nvSpPr>
      <xdr:spPr>
        <a:xfrm>
          <a:off x="3133725" y="1228725"/>
          <a:ext cx="1352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7</xdr:row>
      <xdr:rowOff>28575</xdr:rowOff>
    </xdr:from>
    <xdr:to>
      <xdr:col>4</xdr:col>
      <xdr:colOff>495300</xdr:colOff>
      <xdr:row>9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4400550" y="1333500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</xdr:row>
      <xdr:rowOff>66675</xdr:rowOff>
    </xdr:from>
    <xdr:to>
      <xdr:col>4</xdr:col>
      <xdr:colOff>438150</xdr:colOff>
      <xdr:row>8</xdr:row>
      <xdr:rowOff>38100</xdr:rowOff>
    </xdr:to>
    <xdr:sp>
      <xdr:nvSpPr>
        <xdr:cNvPr id="9" name="Line 9"/>
        <xdr:cNvSpPr>
          <a:spLocks/>
        </xdr:cNvSpPr>
      </xdr:nvSpPr>
      <xdr:spPr>
        <a:xfrm>
          <a:off x="3143250" y="857250"/>
          <a:ext cx="1200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9</xdr:row>
      <xdr:rowOff>38100</xdr:rowOff>
    </xdr:from>
    <xdr:to>
      <xdr:col>4</xdr:col>
      <xdr:colOff>600075</xdr:colOff>
      <xdr:row>15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3162300" y="1685925"/>
          <a:ext cx="13430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152400</xdr:rowOff>
    </xdr:from>
    <xdr:to>
      <xdr:col>6</xdr:col>
      <xdr:colOff>342900</xdr:colOff>
      <xdr:row>9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4667250" y="1800225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10</xdr:row>
      <xdr:rowOff>19050</xdr:rowOff>
    </xdr:from>
    <xdr:to>
      <xdr:col>5</xdr:col>
      <xdr:colOff>400050</xdr:colOff>
      <xdr:row>16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190875" y="1838325"/>
          <a:ext cx="18383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18</xdr:row>
      <xdr:rowOff>38100</xdr:rowOff>
    </xdr:from>
    <xdr:to>
      <xdr:col>7</xdr:col>
      <xdr:colOff>28575</xdr:colOff>
      <xdr:row>18</xdr:row>
      <xdr:rowOff>123825</xdr:rowOff>
    </xdr:to>
    <xdr:sp>
      <xdr:nvSpPr>
        <xdr:cNvPr id="13" name="Rectangle 13"/>
        <xdr:cNvSpPr>
          <a:spLocks/>
        </xdr:cNvSpPr>
      </xdr:nvSpPr>
      <xdr:spPr>
        <a:xfrm rot="240000">
          <a:off x="4495800" y="3267075"/>
          <a:ext cx="1381125" cy="85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19050</xdr:rowOff>
    </xdr:from>
    <xdr:to>
      <xdr:col>9</xdr:col>
      <xdr:colOff>542925</xdr:colOff>
      <xdr:row>18</xdr:row>
      <xdr:rowOff>114300</xdr:rowOff>
    </xdr:to>
    <xdr:sp>
      <xdr:nvSpPr>
        <xdr:cNvPr id="14" name="Rectangle 14"/>
        <xdr:cNvSpPr>
          <a:spLocks/>
        </xdr:cNvSpPr>
      </xdr:nvSpPr>
      <xdr:spPr>
        <a:xfrm rot="21360000">
          <a:off x="5848350" y="3248025"/>
          <a:ext cx="1819275" cy="95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76200</xdr:colOff>
      <xdr:row>19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4629150" y="3400425"/>
          <a:ext cx="257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18</xdr:row>
      <xdr:rowOff>142875</xdr:rowOff>
    </xdr:from>
    <xdr:to>
      <xdr:col>4</xdr:col>
      <xdr:colOff>542925</xdr:colOff>
      <xdr:row>21</xdr:row>
      <xdr:rowOff>95250</xdr:rowOff>
    </xdr:to>
    <xdr:sp>
      <xdr:nvSpPr>
        <xdr:cNvPr id="16" name="Line 16"/>
        <xdr:cNvSpPr>
          <a:spLocks/>
        </xdr:cNvSpPr>
      </xdr:nvSpPr>
      <xdr:spPr>
        <a:xfrm flipV="1">
          <a:off x="3162300" y="33718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30</xdr:row>
      <xdr:rowOff>9525</xdr:rowOff>
    </xdr:from>
    <xdr:to>
      <xdr:col>7</xdr:col>
      <xdr:colOff>571500</xdr:colOff>
      <xdr:row>35</xdr:row>
      <xdr:rowOff>38100</xdr:rowOff>
    </xdr:to>
    <xdr:sp>
      <xdr:nvSpPr>
        <xdr:cNvPr id="17" name="AutoShape 17"/>
        <xdr:cNvSpPr>
          <a:spLocks/>
        </xdr:cNvSpPr>
      </xdr:nvSpPr>
      <xdr:spPr>
        <a:xfrm>
          <a:off x="5686425" y="5305425"/>
          <a:ext cx="733425" cy="885825"/>
        </a:xfrm>
        <a:prstGeom prst="rtTriangl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30</xdr:row>
      <xdr:rowOff>28575</xdr:rowOff>
    </xdr:from>
    <xdr:to>
      <xdr:col>6</xdr:col>
      <xdr:colOff>209550</xdr:colOff>
      <xdr:row>37</xdr:row>
      <xdr:rowOff>66675</xdr:rowOff>
    </xdr:to>
    <xdr:sp>
      <xdr:nvSpPr>
        <xdr:cNvPr id="18" name="AutoShape 18"/>
        <xdr:cNvSpPr>
          <a:spLocks/>
        </xdr:cNvSpPr>
      </xdr:nvSpPr>
      <xdr:spPr>
        <a:xfrm rot="16200000">
          <a:off x="5114925" y="5324475"/>
          <a:ext cx="333375" cy="1238250"/>
        </a:xfrm>
        <a:prstGeom prst="rt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30</xdr:row>
      <xdr:rowOff>19050</xdr:rowOff>
    </xdr:from>
    <xdr:to>
      <xdr:col>6</xdr:col>
      <xdr:colOff>323850</xdr:colOff>
      <xdr:row>37</xdr:row>
      <xdr:rowOff>66675</xdr:rowOff>
    </xdr:to>
    <xdr:sp>
      <xdr:nvSpPr>
        <xdr:cNvPr id="19" name="Rectangle 19"/>
        <xdr:cNvSpPr>
          <a:spLocks/>
        </xdr:cNvSpPr>
      </xdr:nvSpPr>
      <xdr:spPr>
        <a:xfrm>
          <a:off x="5457825" y="5314950"/>
          <a:ext cx="104775" cy="12477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35</xdr:row>
      <xdr:rowOff>47625</xdr:rowOff>
    </xdr:from>
    <xdr:to>
      <xdr:col>11</xdr:col>
      <xdr:colOff>28575</xdr:colOff>
      <xdr:row>37</xdr:row>
      <xdr:rowOff>66675</xdr:rowOff>
    </xdr:to>
    <xdr:sp>
      <xdr:nvSpPr>
        <xdr:cNvPr id="20" name="Rectangle 20"/>
        <xdr:cNvSpPr>
          <a:spLocks/>
        </xdr:cNvSpPr>
      </xdr:nvSpPr>
      <xdr:spPr>
        <a:xfrm>
          <a:off x="5553075" y="6200775"/>
          <a:ext cx="2819400" cy="3619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28</xdr:row>
      <xdr:rowOff>142875</xdr:rowOff>
    </xdr:from>
    <xdr:to>
      <xdr:col>6</xdr:col>
      <xdr:colOff>552450</xdr:colOff>
      <xdr:row>28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5429250" y="509587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29</xdr:row>
      <xdr:rowOff>57150</xdr:rowOff>
    </xdr:from>
    <xdr:to>
      <xdr:col>6</xdr:col>
      <xdr:colOff>323850</xdr:colOff>
      <xdr:row>38</xdr:row>
      <xdr:rowOff>95250</xdr:rowOff>
    </xdr:to>
    <xdr:sp>
      <xdr:nvSpPr>
        <xdr:cNvPr id="22" name="Line 22"/>
        <xdr:cNvSpPr>
          <a:spLocks/>
        </xdr:cNvSpPr>
      </xdr:nvSpPr>
      <xdr:spPr>
        <a:xfrm flipV="1">
          <a:off x="3248025" y="5181600"/>
          <a:ext cx="2314575" cy="15811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36</xdr:row>
      <xdr:rowOff>57150</xdr:rowOff>
    </xdr:from>
    <xdr:to>
      <xdr:col>7</xdr:col>
      <xdr:colOff>561975</xdr:colOff>
      <xdr:row>36</xdr:row>
      <xdr:rowOff>57150</xdr:rowOff>
    </xdr:to>
    <xdr:sp>
      <xdr:nvSpPr>
        <xdr:cNvPr id="23" name="AutoShape 23"/>
        <xdr:cNvSpPr>
          <a:spLocks/>
        </xdr:cNvSpPr>
      </xdr:nvSpPr>
      <xdr:spPr>
        <a:xfrm>
          <a:off x="5114925" y="63817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36</xdr:row>
      <xdr:rowOff>104775</xdr:rowOff>
    </xdr:from>
    <xdr:to>
      <xdr:col>6</xdr:col>
      <xdr:colOff>514350</xdr:colOff>
      <xdr:row>39</xdr:row>
      <xdr:rowOff>123825</xdr:rowOff>
    </xdr:to>
    <xdr:sp>
      <xdr:nvSpPr>
        <xdr:cNvPr id="24" name="Line 24"/>
        <xdr:cNvSpPr>
          <a:spLocks/>
        </xdr:cNvSpPr>
      </xdr:nvSpPr>
      <xdr:spPr>
        <a:xfrm flipV="1">
          <a:off x="3219450" y="6429375"/>
          <a:ext cx="2533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30</xdr:row>
      <xdr:rowOff>19050</xdr:rowOff>
    </xdr:from>
    <xdr:to>
      <xdr:col>5</xdr:col>
      <xdr:colOff>209550</xdr:colOff>
      <xdr:row>35</xdr:row>
      <xdr:rowOff>38100</xdr:rowOff>
    </xdr:to>
    <xdr:sp>
      <xdr:nvSpPr>
        <xdr:cNvPr id="25" name="Line 25"/>
        <xdr:cNvSpPr>
          <a:spLocks/>
        </xdr:cNvSpPr>
      </xdr:nvSpPr>
      <xdr:spPr>
        <a:xfrm flipH="1">
          <a:off x="4829175" y="5314950"/>
          <a:ext cx="95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32</xdr:row>
      <xdr:rowOff>47625</xdr:rowOff>
    </xdr:from>
    <xdr:to>
      <xdr:col>5</xdr:col>
      <xdr:colOff>133350</xdr:colOff>
      <xdr:row>37</xdr:row>
      <xdr:rowOff>95250</xdr:rowOff>
    </xdr:to>
    <xdr:sp>
      <xdr:nvSpPr>
        <xdr:cNvPr id="26" name="Line 26"/>
        <xdr:cNvSpPr>
          <a:spLocks/>
        </xdr:cNvSpPr>
      </xdr:nvSpPr>
      <xdr:spPr>
        <a:xfrm flipV="1">
          <a:off x="3171825" y="5686425"/>
          <a:ext cx="1590675" cy="9048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447675</xdr:colOff>
      <xdr:row>35</xdr:row>
      <xdr:rowOff>38100</xdr:rowOff>
    </xdr:to>
    <xdr:sp>
      <xdr:nvSpPr>
        <xdr:cNvPr id="27" name="Rectangle 27"/>
        <xdr:cNvSpPr>
          <a:spLocks/>
        </xdr:cNvSpPr>
      </xdr:nvSpPr>
      <xdr:spPr>
        <a:xfrm>
          <a:off x="5562600" y="5305425"/>
          <a:ext cx="123825" cy="885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23</xdr:row>
      <xdr:rowOff>9525</xdr:rowOff>
    </xdr:from>
    <xdr:to>
      <xdr:col>9</xdr:col>
      <xdr:colOff>381000</xdr:colOff>
      <xdr:row>26</xdr:row>
      <xdr:rowOff>76200</xdr:rowOff>
    </xdr:to>
    <xdr:sp>
      <xdr:nvSpPr>
        <xdr:cNvPr id="28" name="Rectangle 28"/>
        <xdr:cNvSpPr>
          <a:spLocks/>
        </xdr:cNvSpPr>
      </xdr:nvSpPr>
      <xdr:spPr>
        <a:xfrm>
          <a:off x="5686425" y="4086225"/>
          <a:ext cx="1819275" cy="600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25</xdr:row>
      <xdr:rowOff>76200</xdr:rowOff>
    </xdr:from>
    <xdr:to>
      <xdr:col>9</xdr:col>
      <xdr:colOff>381000</xdr:colOff>
      <xdr:row>26</xdr:row>
      <xdr:rowOff>66675</xdr:rowOff>
    </xdr:to>
    <xdr:sp>
      <xdr:nvSpPr>
        <xdr:cNvPr id="29" name="Rectangle 29"/>
        <xdr:cNvSpPr>
          <a:spLocks/>
        </xdr:cNvSpPr>
      </xdr:nvSpPr>
      <xdr:spPr>
        <a:xfrm>
          <a:off x="5695950" y="4514850"/>
          <a:ext cx="18097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23</xdr:row>
      <xdr:rowOff>9525</xdr:rowOff>
    </xdr:from>
    <xdr:to>
      <xdr:col>8</xdr:col>
      <xdr:colOff>133350</xdr:colOff>
      <xdr:row>25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6648450" y="40862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22</xdr:row>
      <xdr:rowOff>19050</xdr:rowOff>
    </xdr:from>
    <xdr:to>
      <xdr:col>9</xdr:col>
      <xdr:colOff>419100</xdr:colOff>
      <xdr:row>22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5695950" y="39243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22</xdr:row>
      <xdr:rowOff>57150</xdr:rowOff>
    </xdr:from>
    <xdr:to>
      <xdr:col>7</xdr:col>
      <xdr:colOff>238125</xdr:colOff>
      <xdr:row>26</xdr:row>
      <xdr:rowOff>95250</xdr:rowOff>
    </xdr:to>
    <xdr:sp>
      <xdr:nvSpPr>
        <xdr:cNvPr id="32" name="Line 32"/>
        <xdr:cNvSpPr>
          <a:spLocks/>
        </xdr:cNvSpPr>
      </xdr:nvSpPr>
      <xdr:spPr>
        <a:xfrm flipV="1">
          <a:off x="4010025" y="3962400"/>
          <a:ext cx="20764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9525</xdr:rowOff>
    </xdr:from>
    <xdr:to>
      <xdr:col>8</xdr:col>
      <xdr:colOff>66675</xdr:colOff>
      <xdr:row>26</xdr:row>
      <xdr:rowOff>66675</xdr:rowOff>
    </xdr:to>
    <xdr:sp>
      <xdr:nvSpPr>
        <xdr:cNvPr id="33" name="Line 33"/>
        <xdr:cNvSpPr>
          <a:spLocks/>
        </xdr:cNvSpPr>
      </xdr:nvSpPr>
      <xdr:spPr>
        <a:xfrm>
          <a:off x="6581775" y="40862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24</xdr:row>
      <xdr:rowOff>85725</xdr:rowOff>
    </xdr:from>
    <xdr:to>
      <xdr:col>8</xdr:col>
      <xdr:colOff>19050</xdr:colOff>
      <xdr:row>27</xdr:row>
      <xdr:rowOff>123825</xdr:rowOff>
    </xdr:to>
    <xdr:sp>
      <xdr:nvSpPr>
        <xdr:cNvPr id="34" name="Line 34"/>
        <xdr:cNvSpPr>
          <a:spLocks/>
        </xdr:cNvSpPr>
      </xdr:nvSpPr>
      <xdr:spPr>
        <a:xfrm flipV="1">
          <a:off x="3219450" y="4362450"/>
          <a:ext cx="3314700" cy="5429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23</xdr:row>
      <xdr:rowOff>19050</xdr:rowOff>
    </xdr:from>
    <xdr:to>
      <xdr:col>6</xdr:col>
      <xdr:colOff>371475</xdr:colOff>
      <xdr:row>26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5610225" y="40957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24</xdr:row>
      <xdr:rowOff>114300</xdr:rowOff>
    </xdr:from>
    <xdr:to>
      <xdr:col>6</xdr:col>
      <xdr:colOff>304800</xdr:colOff>
      <xdr:row>28</xdr:row>
      <xdr:rowOff>133350</xdr:rowOff>
    </xdr:to>
    <xdr:sp>
      <xdr:nvSpPr>
        <xdr:cNvPr id="36" name="Line 36"/>
        <xdr:cNvSpPr>
          <a:spLocks/>
        </xdr:cNvSpPr>
      </xdr:nvSpPr>
      <xdr:spPr>
        <a:xfrm flipV="1">
          <a:off x="3219450" y="4391025"/>
          <a:ext cx="2324100" cy="6953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24</xdr:row>
      <xdr:rowOff>85725</xdr:rowOff>
    </xdr:from>
    <xdr:to>
      <xdr:col>7</xdr:col>
      <xdr:colOff>219075</xdr:colOff>
      <xdr:row>25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6067425" y="4362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26</xdr:row>
      <xdr:rowOff>66675</xdr:rowOff>
    </xdr:from>
    <xdr:to>
      <xdr:col>7</xdr:col>
      <xdr:colOff>209550</xdr:colOff>
      <xdr:row>27</xdr:row>
      <xdr:rowOff>57150</xdr:rowOff>
    </xdr:to>
    <xdr:sp>
      <xdr:nvSpPr>
        <xdr:cNvPr id="38" name="Line 38"/>
        <xdr:cNvSpPr>
          <a:spLocks/>
        </xdr:cNvSpPr>
      </xdr:nvSpPr>
      <xdr:spPr>
        <a:xfrm flipV="1">
          <a:off x="6057900" y="4676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25</xdr:row>
      <xdr:rowOff>161925</xdr:rowOff>
    </xdr:from>
    <xdr:to>
      <xdr:col>7</xdr:col>
      <xdr:colOff>209550</xdr:colOff>
      <xdr:row>33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3295650" y="4600575"/>
          <a:ext cx="2762250" cy="13239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35</xdr:row>
      <xdr:rowOff>104775</xdr:rowOff>
    </xdr:from>
    <xdr:to>
      <xdr:col>11</xdr:col>
      <xdr:colOff>304800</xdr:colOff>
      <xdr:row>36</xdr:row>
      <xdr:rowOff>133350</xdr:rowOff>
    </xdr:to>
    <xdr:sp>
      <xdr:nvSpPr>
        <xdr:cNvPr id="40" name="Rectangle 40"/>
        <xdr:cNvSpPr>
          <a:spLocks/>
        </xdr:cNvSpPr>
      </xdr:nvSpPr>
      <xdr:spPr>
        <a:xfrm>
          <a:off x="8391525" y="6257925"/>
          <a:ext cx="257175" cy="2000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33</xdr:row>
      <xdr:rowOff>133350</xdr:rowOff>
    </xdr:from>
    <xdr:to>
      <xdr:col>11</xdr:col>
      <xdr:colOff>390525</xdr:colOff>
      <xdr:row>38</xdr:row>
      <xdr:rowOff>76200</xdr:rowOff>
    </xdr:to>
    <xdr:sp>
      <xdr:nvSpPr>
        <xdr:cNvPr id="41" name="Rectangle 41"/>
        <xdr:cNvSpPr>
          <a:spLocks/>
        </xdr:cNvSpPr>
      </xdr:nvSpPr>
      <xdr:spPr>
        <a:xfrm>
          <a:off x="8658225" y="5943600"/>
          <a:ext cx="76200" cy="8001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38</xdr:row>
      <xdr:rowOff>123825</xdr:rowOff>
    </xdr:from>
    <xdr:to>
      <xdr:col>11</xdr:col>
      <xdr:colOff>304800</xdr:colOff>
      <xdr:row>38</xdr:row>
      <xdr:rowOff>123825</xdr:rowOff>
    </xdr:to>
    <xdr:sp>
      <xdr:nvSpPr>
        <xdr:cNvPr id="42" name="Line 42"/>
        <xdr:cNvSpPr>
          <a:spLocks/>
        </xdr:cNvSpPr>
      </xdr:nvSpPr>
      <xdr:spPr>
        <a:xfrm>
          <a:off x="5572125" y="67913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36</xdr:row>
      <xdr:rowOff>0</xdr:rowOff>
    </xdr:from>
    <xdr:to>
      <xdr:col>10</xdr:col>
      <xdr:colOff>200025</xdr:colOff>
      <xdr:row>36</xdr:row>
      <xdr:rowOff>104775</xdr:rowOff>
    </xdr:to>
    <xdr:sp>
      <xdr:nvSpPr>
        <xdr:cNvPr id="43" name="Rectangle 43"/>
        <xdr:cNvSpPr>
          <a:spLocks/>
        </xdr:cNvSpPr>
      </xdr:nvSpPr>
      <xdr:spPr>
        <a:xfrm>
          <a:off x="6953250" y="6324600"/>
          <a:ext cx="9810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37</xdr:row>
      <xdr:rowOff>0</xdr:rowOff>
    </xdr:from>
    <xdr:to>
      <xdr:col>11</xdr:col>
      <xdr:colOff>285750</xdr:colOff>
      <xdr:row>37</xdr:row>
      <xdr:rowOff>0</xdr:rowOff>
    </xdr:to>
    <xdr:sp>
      <xdr:nvSpPr>
        <xdr:cNvPr id="44" name="Line 44"/>
        <xdr:cNvSpPr>
          <a:spLocks/>
        </xdr:cNvSpPr>
      </xdr:nvSpPr>
      <xdr:spPr>
        <a:xfrm>
          <a:off x="7934325" y="64960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19050</xdr:rowOff>
    </xdr:from>
    <xdr:to>
      <xdr:col>8</xdr:col>
      <xdr:colOff>542925</xdr:colOff>
      <xdr:row>12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4857750" y="1838325"/>
          <a:ext cx="236220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152400</xdr:rowOff>
    </xdr:from>
    <xdr:to>
      <xdr:col>6</xdr:col>
      <xdr:colOff>314325</xdr:colOff>
      <xdr:row>12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4857750" y="2143125"/>
          <a:ext cx="9144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11</xdr:row>
      <xdr:rowOff>142875</xdr:rowOff>
    </xdr:from>
    <xdr:to>
      <xdr:col>8</xdr:col>
      <xdr:colOff>533400</xdr:colOff>
      <xdr:row>12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6296025" y="2133600"/>
          <a:ext cx="9144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19050</xdr:rowOff>
    </xdr:from>
    <xdr:to>
      <xdr:col>6</xdr:col>
      <xdr:colOff>581025</xdr:colOff>
      <xdr:row>12</xdr:row>
      <xdr:rowOff>76200</xdr:rowOff>
    </xdr:to>
    <xdr:sp>
      <xdr:nvSpPr>
        <xdr:cNvPr id="4" name="AutoShape 6"/>
        <xdr:cNvSpPr>
          <a:spLocks/>
        </xdr:cNvSpPr>
      </xdr:nvSpPr>
      <xdr:spPr>
        <a:xfrm>
          <a:off x="6038850" y="183832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85725</xdr:rowOff>
    </xdr:from>
    <xdr:to>
      <xdr:col>6</xdr:col>
      <xdr:colOff>514350</xdr:colOff>
      <xdr:row>6</xdr:row>
      <xdr:rowOff>142875</xdr:rowOff>
    </xdr:to>
    <xdr:sp>
      <xdr:nvSpPr>
        <xdr:cNvPr id="5" name="Line 8"/>
        <xdr:cNvSpPr>
          <a:spLocks/>
        </xdr:cNvSpPr>
      </xdr:nvSpPr>
      <xdr:spPr>
        <a:xfrm>
          <a:off x="3200400" y="1047750"/>
          <a:ext cx="2771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76200</xdr:rowOff>
    </xdr:from>
    <xdr:to>
      <xdr:col>8</xdr:col>
      <xdr:colOff>542925</xdr:colOff>
      <xdr:row>13</xdr:row>
      <xdr:rowOff>76200</xdr:rowOff>
    </xdr:to>
    <xdr:sp>
      <xdr:nvSpPr>
        <xdr:cNvPr id="6" name="AutoShape 9"/>
        <xdr:cNvSpPr>
          <a:spLocks/>
        </xdr:cNvSpPr>
      </xdr:nvSpPr>
      <xdr:spPr>
        <a:xfrm>
          <a:off x="4857750" y="2409825"/>
          <a:ext cx="2362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95250</xdr:rowOff>
    </xdr:from>
    <xdr:to>
      <xdr:col>4</xdr:col>
      <xdr:colOff>581025</xdr:colOff>
      <xdr:row>13</xdr:row>
      <xdr:rowOff>47625</xdr:rowOff>
    </xdr:to>
    <xdr:sp>
      <xdr:nvSpPr>
        <xdr:cNvPr id="7" name="Line 10"/>
        <xdr:cNvSpPr>
          <a:spLocks/>
        </xdr:cNvSpPr>
      </xdr:nvSpPr>
      <xdr:spPr>
        <a:xfrm>
          <a:off x="3209925" y="1228725"/>
          <a:ext cx="11620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38100</xdr:rowOff>
    </xdr:from>
    <xdr:to>
      <xdr:col>4</xdr:col>
      <xdr:colOff>942975</xdr:colOff>
      <xdr:row>12</xdr:row>
      <xdr:rowOff>95250</xdr:rowOff>
    </xdr:to>
    <xdr:sp>
      <xdr:nvSpPr>
        <xdr:cNvPr id="8" name="AutoShape 13"/>
        <xdr:cNvSpPr>
          <a:spLocks/>
        </xdr:cNvSpPr>
      </xdr:nvSpPr>
      <xdr:spPr>
        <a:xfrm>
          <a:off x="4733925" y="185737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</xdr:row>
      <xdr:rowOff>66675</xdr:rowOff>
    </xdr:from>
    <xdr:to>
      <xdr:col>4</xdr:col>
      <xdr:colOff>438150</xdr:colOff>
      <xdr:row>11</xdr:row>
      <xdr:rowOff>38100</xdr:rowOff>
    </xdr:to>
    <xdr:sp>
      <xdr:nvSpPr>
        <xdr:cNvPr id="9" name="Line 14"/>
        <xdr:cNvSpPr>
          <a:spLocks/>
        </xdr:cNvSpPr>
      </xdr:nvSpPr>
      <xdr:spPr>
        <a:xfrm>
          <a:off x="3219450" y="857250"/>
          <a:ext cx="10096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12</xdr:row>
      <xdr:rowOff>152400</xdr:rowOff>
    </xdr:from>
    <xdr:to>
      <xdr:col>6</xdr:col>
      <xdr:colOff>342900</xdr:colOff>
      <xdr:row>12</xdr:row>
      <xdr:rowOff>152400</xdr:rowOff>
    </xdr:to>
    <xdr:sp>
      <xdr:nvSpPr>
        <xdr:cNvPr id="10" name="AutoShape 20"/>
        <xdr:cNvSpPr>
          <a:spLocks/>
        </xdr:cNvSpPr>
      </xdr:nvSpPr>
      <xdr:spPr>
        <a:xfrm>
          <a:off x="4886325" y="2314575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19050</xdr:rowOff>
    </xdr:from>
    <xdr:to>
      <xdr:col>5</xdr:col>
      <xdr:colOff>400050</xdr:colOff>
      <xdr:row>19</xdr:row>
      <xdr:rowOff>114300</xdr:rowOff>
    </xdr:to>
    <xdr:sp>
      <xdr:nvSpPr>
        <xdr:cNvPr id="11" name="Line 22"/>
        <xdr:cNvSpPr>
          <a:spLocks/>
        </xdr:cNvSpPr>
      </xdr:nvSpPr>
      <xdr:spPr>
        <a:xfrm flipV="1">
          <a:off x="3267075" y="2352675"/>
          <a:ext cx="19812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21</xdr:row>
      <xdr:rowOff>38100</xdr:rowOff>
    </xdr:from>
    <xdr:to>
      <xdr:col>7</xdr:col>
      <xdr:colOff>28575</xdr:colOff>
      <xdr:row>21</xdr:row>
      <xdr:rowOff>123825</xdr:rowOff>
    </xdr:to>
    <xdr:sp>
      <xdr:nvSpPr>
        <xdr:cNvPr id="12" name="Rectangle 27"/>
        <xdr:cNvSpPr>
          <a:spLocks/>
        </xdr:cNvSpPr>
      </xdr:nvSpPr>
      <xdr:spPr>
        <a:xfrm rot="240000">
          <a:off x="4381500" y="3790950"/>
          <a:ext cx="1714500" cy="85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19050</xdr:rowOff>
    </xdr:from>
    <xdr:to>
      <xdr:col>9</xdr:col>
      <xdr:colOff>542925</xdr:colOff>
      <xdr:row>21</xdr:row>
      <xdr:rowOff>114300</xdr:rowOff>
    </xdr:to>
    <xdr:sp>
      <xdr:nvSpPr>
        <xdr:cNvPr id="13" name="Rectangle 28"/>
        <xdr:cNvSpPr>
          <a:spLocks/>
        </xdr:cNvSpPr>
      </xdr:nvSpPr>
      <xdr:spPr>
        <a:xfrm rot="21360000">
          <a:off x="6067425" y="3771900"/>
          <a:ext cx="1762125" cy="95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9</xdr:col>
      <xdr:colOff>76200</xdr:colOff>
      <xdr:row>22</xdr:row>
      <xdr:rowOff>19050</xdr:rowOff>
    </xdr:to>
    <xdr:sp>
      <xdr:nvSpPr>
        <xdr:cNvPr id="14" name="Line 32"/>
        <xdr:cNvSpPr>
          <a:spLocks/>
        </xdr:cNvSpPr>
      </xdr:nvSpPr>
      <xdr:spPr>
        <a:xfrm flipV="1">
          <a:off x="4848225" y="3924300"/>
          <a:ext cx="251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142875</xdr:rowOff>
    </xdr:from>
    <xdr:to>
      <xdr:col>4</xdr:col>
      <xdr:colOff>542925</xdr:colOff>
      <xdr:row>24</xdr:row>
      <xdr:rowOff>95250</xdr:rowOff>
    </xdr:to>
    <xdr:sp>
      <xdr:nvSpPr>
        <xdr:cNvPr id="15" name="Line 34"/>
        <xdr:cNvSpPr>
          <a:spLocks/>
        </xdr:cNvSpPr>
      </xdr:nvSpPr>
      <xdr:spPr>
        <a:xfrm flipV="1">
          <a:off x="3238500" y="3895725"/>
          <a:ext cx="1095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33</xdr:row>
      <xdr:rowOff>9525</xdr:rowOff>
    </xdr:from>
    <xdr:to>
      <xdr:col>7</xdr:col>
      <xdr:colOff>571500</xdr:colOff>
      <xdr:row>38</xdr:row>
      <xdr:rowOff>38100</xdr:rowOff>
    </xdr:to>
    <xdr:sp>
      <xdr:nvSpPr>
        <xdr:cNvPr id="16" name="AutoShape 45"/>
        <xdr:cNvSpPr>
          <a:spLocks/>
        </xdr:cNvSpPr>
      </xdr:nvSpPr>
      <xdr:spPr>
        <a:xfrm>
          <a:off x="5905500" y="5829300"/>
          <a:ext cx="733425" cy="885825"/>
        </a:xfrm>
        <a:prstGeom prst="rtTriangl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33</xdr:row>
      <xdr:rowOff>28575</xdr:rowOff>
    </xdr:from>
    <xdr:to>
      <xdr:col>6</xdr:col>
      <xdr:colOff>209550</xdr:colOff>
      <xdr:row>40</xdr:row>
      <xdr:rowOff>66675</xdr:rowOff>
    </xdr:to>
    <xdr:sp>
      <xdr:nvSpPr>
        <xdr:cNvPr id="17" name="AutoShape 48"/>
        <xdr:cNvSpPr>
          <a:spLocks/>
        </xdr:cNvSpPr>
      </xdr:nvSpPr>
      <xdr:spPr>
        <a:xfrm rot="16200000">
          <a:off x="5334000" y="5848350"/>
          <a:ext cx="333375" cy="1238250"/>
        </a:xfrm>
        <a:prstGeom prst="rt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33</xdr:row>
      <xdr:rowOff>19050</xdr:rowOff>
    </xdr:from>
    <xdr:to>
      <xdr:col>6</xdr:col>
      <xdr:colOff>323850</xdr:colOff>
      <xdr:row>40</xdr:row>
      <xdr:rowOff>66675</xdr:rowOff>
    </xdr:to>
    <xdr:sp>
      <xdr:nvSpPr>
        <xdr:cNvPr id="18" name="Rectangle 49"/>
        <xdr:cNvSpPr>
          <a:spLocks/>
        </xdr:cNvSpPr>
      </xdr:nvSpPr>
      <xdr:spPr>
        <a:xfrm>
          <a:off x="5676900" y="5838825"/>
          <a:ext cx="104775" cy="12477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38</xdr:row>
      <xdr:rowOff>47625</xdr:rowOff>
    </xdr:from>
    <xdr:to>
      <xdr:col>11</xdr:col>
      <xdr:colOff>28575</xdr:colOff>
      <xdr:row>40</xdr:row>
      <xdr:rowOff>66675</xdr:rowOff>
    </xdr:to>
    <xdr:sp>
      <xdr:nvSpPr>
        <xdr:cNvPr id="19" name="Rectangle 50"/>
        <xdr:cNvSpPr>
          <a:spLocks/>
        </xdr:cNvSpPr>
      </xdr:nvSpPr>
      <xdr:spPr>
        <a:xfrm>
          <a:off x="5772150" y="6724650"/>
          <a:ext cx="2762250" cy="3619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31</xdr:row>
      <xdr:rowOff>142875</xdr:rowOff>
    </xdr:from>
    <xdr:to>
      <xdr:col>6</xdr:col>
      <xdr:colOff>552450</xdr:colOff>
      <xdr:row>31</xdr:row>
      <xdr:rowOff>142875</xdr:rowOff>
    </xdr:to>
    <xdr:sp>
      <xdr:nvSpPr>
        <xdr:cNvPr id="20" name="AutoShape 57"/>
        <xdr:cNvSpPr>
          <a:spLocks/>
        </xdr:cNvSpPr>
      </xdr:nvSpPr>
      <xdr:spPr>
        <a:xfrm>
          <a:off x="5648325" y="56197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32</xdr:row>
      <xdr:rowOff>57150</xdr:rowOff>
    </xdr:from>
    <xdr:to>
      <xdr:col>6</xdr:col>
      <xdr:colOff>323850</xdr:colOff>
      <xdr:row>41</xdr:row>
      <xdr:rowOff>95250</xdr:rowOff>
    </xdr:to>
    <xdr:sp>
      <xdr:nvSpPr>
        <xdr:cNvPr id="21" name="Line 58"/>
        <xdr:cNvSpPr>
          <a:spLocks/>
        </xdr:cNvSpPr>
      </xdr:nvSpPr>
      <xdr:spPr>
        <a:xfrm flipV="1">
          <a:off x="3324225" y="5705475"/>
          <a:ext cx="2457450" cy="15811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39</xdr:row>
      <xdr:rowOff>57150</xdr:rowOff>
    </xdr:from>
    <xdr:to>
      <xdr:col>7</xdr:col>
      <xdr:colOff>561975</xdr:colOff>
      <xdr:row>39</xdr:row>
      <xdr:rowOff>57150</xdr:rowOff>
    </xdr:to>
    <xdr:sp>
      <xdr:nvSpPr>
        <xdr:cNvPr id="22" name="AutoShape 63"/>
        <xdr:cNvSpPr>
          <a:spLocks/>
        </xdr:cNvSpPr>
      </xdr:nvSpPr>
      <xdr:spPr>
        <a:xfrm>
          <a:off x="5334000" y="69056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39</xdr:row>
      <xdr:rowOff>104775</xdr:rowOff>
    </xdr:from>
    <xdr:to>
      <xdr:col>6</xdr:col>
      <xdr:colOff>514350</xdr:colOff>
      <xdr:row>42</xdr:row>
      <xdr:rowOff>123825</xdr:rowOff>
    </xdr:to>
    <xdr:sp>
      <xdr:nvSpPr>
        <xdr:cNvPr id="23" name="Line 64"/>
        <xdr:cNvSpPr>
          <a:spLocks/>
        </xdr:cNvSpPr>
      </xdr:nvSpPr>
      <xdr:spPr>
        <a:xfrm flipV="1">
          <a:off x="3295650" y="6953250"/>
          <a:ext cx="2676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33</xdr:row>
      <xdr:rowOff>19050</xdr:rowOff>
    </xdr:from>
    <xdr:to>
      <xdr:col>5</xdr:col>
      <xdr:colOff>209550</xdr:colOff>
      <xdr:row>38</xdr:row>
      <xdr:rowOff>38100</xdr:rowOff>
    </xdr:to>
    <xdr:sp>
      <xdr:nvSpPr>
        <xdr:cNvPr id="24" name="Line 74"/>
        <xdr:cNvSpPr>
          <a:spLocks/>
        </xdr:cNvSpPr>
      </xdr:nvSpPr>
      <xdr:spPr>
        <a:xfrm flipH="1">
          <a:off x="5048250" y="5838825"/>
          <a:ext cx="95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35</xdr:row>
      <xdr:rowOff>47625</xdr:rowOff>
    </xdr:from>
    <xdr:to>
      <xdr:col>5</xdr:col>
      <xdr:colOff>133350</xdr:colOff>
      <xdr:row>40</xdr:row>
      <xdr:rowOff>95250</xdr:rowOff>
    </xdr:to>
    <xdr:sp>
      <xdr:nvSpPr>
        <xdr:cNvPr id="25" name="Line 75"/>
        <xdr:cNvSpPr>
          <a:spLocks/>
        </xdr:cNvSpPr>
      </xdr:nvSpPr>
      <xdr:spPr>
        <a:xfrm flipV="1">
          <a:off x="3248025" y="6210300"/>
          <a:ext cx="1733550" cy="9048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33</xdr:row>
      <xdr:rowOff>9525</xdr:rowOff>
    </xdr:from>
    <xdr:to>
      <xdr:col>6</xdr:col>
      <xdr:colOff>447675</xdr:colOff>
      <xdr:row>38</xdr:row>
      <xdr:rowOff>38100</xdr:rowOff>
    </xdr:to>
    <xdr:sp>
      <xdr:nvSpPr>
        <xdr:cNvPr id="26" name="Rectangle 76"/>
        <xdr:cNvSpPr>
          <a:spLocks/>
        </xdr:cNvSpPr>
      </xdr:nvSpPr>
      <xdr:spPr>
        <a:xfrm>
          <a:off x="5781675" y="5829300"/>
          <a:ext cx="123825" cy="885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26</xdr:row>
      <xdr:rowOff>9525</xdr:rowOff>
    </xdr:from>
    <xdr:to>
      <xdr:col>9</xdr:col>
      <xdr:colOff>381000</xdr:colOff>
      <xdr:row>29</xdr:row>
      <xdr:rowOff>76200</xdr:rowOff>
    </xdr:to>
    <xdr:sp>
      <xdr:nvSpPr>
        <xdr:cNvPr id="27" name="Rectangle 78"/>
        <xdr:cNvSpPr>
          <a:spLocks/>
        </xdr:cNvSpPr>
      </xdr:nvSpPr>
      <xdr:spPr>
        <a:xfrm>
          <a:off x="5905500" y="4610100"/>
          <a:ext cx="1762125" cy="600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28</xdr:row>
      <xdr:rowOff>76200</xdr:rowOff>
    </xdr:from>
    <xdr:to>
      <xdr:col>9</xdr:col>
      <xdr:colOff>381000</xdr:colOff>
      <xdr:row>29</xdr:row>
      <xdr:rowOff>66675</xdr:rowOff>
    </xdr:to>
    <xdr:sp>
      <xdr:nvSpPr>
        <xdr:cNvPr id="28" name="Rectangle 79"/>
        <xdr:cNvSpPr>
          <a:spLocks/>
        </xdr:cNvSpPr>
      </xdr:nvSpPr>
      <xdr:spPr>
        <a:xfrm>
          <a:off x="5915025" y="5038725"/>
          <a:ext cx="175260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26</xdr:row>
      <xdr:rowOff>9525</xdr:rowOff>
    </xdr:from>
    <xdr:to>
      <xdr:col>8</xdr:col>
      <xdr:colOff>133350</xdr:colOff>
      <xdr:row>28</xdr:row>
      <xdr:rowOff>76200</xdr:rowOff>
    </xdr:to>
    <xdr:sp>
      <xdr:nvSpPr>
        <xdr:cNvPr id="29" name="Line 81"/>
        <xdr:cNvSpPr>
          <a:spLocks/>
        </xdr:cNvSpPr>
      </xdr:nvSpPr>
      <xdr:spPr>
        <a:xfrm>
          <a:off x="6810375" y="4610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25</xdr:row>
      <xdr:rowOff>19050</xdr:rowOff>
    </xdr:from>
    <xdr:to>
      <xdr:col>9</xdr:col>
      <xdr:colOff>419100</xdr:colOff>
      <xdr:row>25</xdr:row>
      <xdr:rowOff>19050</xdr:rowOff>
    </xdr:to>
    <xdr:sp>
      <xdr:nvSpPr>
        <xdr:cNvPr id="30" name="Line 82"/>
        <xdr:cNvSpPr>
          <a:spLocks/>
        </xdr:cNvSpPr>
      </xdr:nvSpPr>
      <xdr:spPr>
        <a:xfrm>
          <a:off x="5915025" y="44481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25</xdr:row>
      <xdr:rowOff>57150</xdr:rowOff>
    </xdr:from>
    <xdr:to>
      <xdr:col>7</xdr:col>
      <xdr:colOff>238125</xdr:colOff>
      <xdr:row>29</xdr:row>
      <xdr:rowOff>95250</xdr:rowOff>
    </xdr:to>
    <xdr:sp>
      <xdr:nvSpPr>
        <xdr:cNvPr id="31" name="Line 83"/>
        <xdr:cNvSpPr>
          <a:spLocks/>
        </xdr:cNvSpPr>
      </xdr:nvSpPr>
      <xdr:spPr>
        <a:xfrm flipV="1">
          <a:off x="3895725" y="4486275"/>
          <a:ext cx="24098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26</xdr:row>
      <xdr:rowOff>9525</xdr:rowOff>
    </xdr:from>
    <xdr:to>
      <xdr:col>8</xdr:col>
      <xdr:colOff>66675</xdr:colOff>
      <xdr:row>29</xdr:row>
      <xdr:rowOff>66675</xdr:rowOff>
    </xdr:to>
    <xdr:sp>
      <xdr:nvSpPr>
        <xdr:cNvPr id="32" name="Line 84"/>
        <xdr:cNvSpPr>
          <a:spLocks/>
        </xdr:cNvSpPr>
      </xdr:nvSpPr>
      <xdr:spPr>
        <a:xfrm>
          <a:off x="6743700" y="46101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27</xdr:row>
      <xdr:rowOff>85725</xdr:rowOff>
    </xdr:from>
    <xdr:to>
      <xdr:col>8</xdr:col>
      <xdr:colOff>19050</xdr:colOff>
      <xdr:row>30</xdr:row>
      <xdr:rowOff>123825</xdr:rowOff>
    </xdr:to>
    <xdr:sp>
      <xdr:nvSpPr>
        <xdr:cNvPr id="33" name="Line 85"/>
        <xdr:cNvSpPr>
          <a:spLocks/>
        </xdr:cNvSpPr>
      </xdr:nvSpPr>
      <xdr:spPr>
        <a:xfrm flipV="1">
          <a:off x="3295650" y="4886325"/>
          <a:ext cx="3400425" cy="5429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26</xdr:row>
      <xdr:rowOff>19050</xdr:rowOff>
    </xdr:from>
    <xdr:to>
      <xdr:col>6</xdr:col>
      <xdr:colOff>371475</xdr:colOff>
      <xdr:row>29</xdr:row>
      <xdr:rowOff>85725</xdr:rowOff>
    </xdr:to>
    <xdr:sp>
      <xdr:nvSpPr>
        <xdr:cNvPr id="34" name="Line 86"/>
        <xdr:cNvSpPr>
          <a:spLocks/>
        </xdr:cNvSpPr>
      </xdr:nvSpPr>
      <xdr:spPr>
        <a:xfrm>
          <a:off x="5829300" y="46196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27</xdr:row>
      <xdr:rowOff>114300</xdr:rowOff>
    </xdr:from>
    <xdr:to>
      <xdr:col>6</xdr:col>
      <xdr:colOff>304800</xdr:colOff>
      <xdr:row>31</xdr:row>
      <xdr:rowOff>133350</xdr:rowOff>
    </xdr:to>
    <xdr:sp>
      <xdr:nvSpPr>
        <xdr:cNvPr id="35" name="Line 87"/>
        <xdr:cNvSpPr>
          <a:spLocks/>
        </xdr:cNvSpPr>
      </xdr:nvSpPr>
      <xdr:spPr>
        <a:xfrm flipV="1">
          <a:off x="3295650" y="4914900"/>
          <a:ext cx="2466975" cy="6953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</xdr:row>
      <xdr:rowOff>85725</xdr:rowOff>
    </xdr:from>
    <xdr:to>
      <xdr:col>7</xdr:col>
      <xdr:colOff>219075</xdr:colOff>
      <xdr:row>28</xdr:row>
      <xdr:rowOff>95250</xdr:rowOff>
    </xdr:to>
    <xdr:sp>
      <xdr:nvSpPr>
        <xdr:cNvPr id="36" name="Line 89"/>
        <xdr:cNvSpPr>
          <a:spLocks/>
        </xdr:cNvSpPr>
      </xdr:nvSpPr>
      <xdr:spPr>
        <a:xfrm>
          <a:off x="6286500" y="4886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29</xdr:row>
      <xdr:rowOff>66675</xdr:rowOff>
    </xdr:from>
    <xdr:to>
      <xdr:col>7</xdr:col>
      <xdr:colOff>209550</xdr:colOff>
      <xdr:row>30</xdr:row>
      <xdr:rowOff>57150</xdr:rowOff>
    </xdr:to>
    <xdr:sp>
      <xdr:nvSpPr>
        <xdr:cNvPr id="37" name="Line 90"/>
        <xdr:cNvSpPr>
          <a:spLocks/>
        </xdr:cNvSpPr>
      </xdr:nvSpPr>
      <xdr:spPr>
        <a:xfrm flipV="1">
          <a:off x="6276975" y="52006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28</xdr:row>
      <xdr:rowOff>161925</xdr:rowOff>
    </xdr:from>
    <xdr:to>
      <xdr:col>7</xdr:col>
      <xdr:colOff>209550</xdr:colOff>
      <xdr:row>36</xdr:row>
      <xdr:rowOff>114300</xdr:rowOff>
    </xdr:to>
    <xdr:sp>
      <xdr:nvSpPr>
        <xdr:cNvPr id="38" name="Line 91"/>
        <xdr:cNvSpPr>
          <a:spLocks/>
        </xdr:cNvSpPr>
      </xdr:nvSpPr>
      <xdr:spPr>
        <a:xfrm flipV="1">
          <a:off x="3371850" y="5124450"/>
          <a:ext cx="2905125" cy="13239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104775</xdr:rowOff>
    </xdr:from>
    <xdr:to>
      <xdr:col>11</xdr:col>
      <xdr:colOff>304800</xdr:colOff>
      <xdr:row>39</xdr:row>
      <xdr:rowOff>133350</xdr:rowOff>
    </xdr:to>
    <xdr:sp>
      <xdr:nvSpPr>
        <xdr:cNvPr id="39" name="Rectangle 93"/>
        <xdr:cNvSpPr>
          <a:spLocks/>
        </xdr:cNvSpPr>
      </xdr:nvSpPr>
      <xdr:spPr>
        <a:xfrm>
          <a:off x="8553450" y="6781800"/>
          <a:ext cx="257175" cy="2000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36</xdr:row>
      <xdr:rowOff>133350</xdr:rowOff>
    </xdr:from>
    <xdr:to>
      <xdr:col>11</xdr:col>
      <xdr:colOff>390525</xdr:colOff>
      <xdr:row>41</xdr:row>
      <xdr:rowOff>76200</xdr:rowOff>
    </xdr:to>
    <xdr:sp>
      <xdr:nvSpPr>
        <xdr:cNvPr id="40" name="Rectangle 94"/>
        <xdr:cNvSpPr>
          <a:spLocks/>
        </xdr:cNvSpPr>
      </xdr:nvSpPr>
      <xdr:spPr>
        <a:xfrm>
          <a:off x="8820150" y="6467475"/>
          <a:ext cx="76200" cy="8001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41</xdr:row>
      <xdr:rowOff>123825</xdr:rowOff>
    </xdr:from>
    <xdr:to>
      <xdr:col>11</xdr:col>
      <xdr:colOff>304800</xdr:colOff>
      <xdr:row>41</xdr:row>
      <xdr:rowOff>123825</xdr:rowOff>
    </xdr:to>
    <xdr:sp>
      <xdr:nvSpPr>
        <xdr:cNvPr id="41" name="Line 95"/>
        <xdr:cNvSpPr>
          <a:spLocks/>
        </xdr:cNvSpPr>
      </xdr:nvSpPr>
      <xdr:spPr>
        <a:xfrm>
          <a:off x="5791200" y="731520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39</xdr:row>
      <xdr:rowOff>0</xdr:rowOff>
    </xdr:from>
    <xdr:to>
      <xdr:col>10</xdr:col>
      <xdr:colOff>200025</xdr:colOff>
      <xdr:row>39</xdr:row>
      <xdr:rowOff>104775</xdr:rowOff>
    </xdr:to>
    <xdr:sp>
      <xdr:nvSpPr>
        <xdr:cNvPr id="42" name="Rectangle 96"/>
        <xdr:cNvSpPr>
          <a:spLocks/>
        </xdr:cNvSpPr>
      </xdr:nvSpPr>
      <xdr:spPr>
        <a:xfrm>
          <a:off x="7115175" y="6848475"/>
          <a:ext cx="9810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40</xdr:row>
      <xdr:rowOff>0</xdr:rowOff>
    </xdr:from>
    <xdr:to>
      <xdr:col>11</xdr:col>
      <xdr:colOff>285750</xdr:colOff>
      <xdr:row>40</xdr:row>
      <xdr:rowOff>0</xdr:rowOff>
    </xdr:to>
    <xdr:sp>
      <xdr:nvSpPr>
        <xdr:cNvPr id="43" name="Line 97"/>
        <xdr:cNvSpPr>
          <a:spLocks/>
        </xdr:cNvSpPr>
      </xdr:nvSpPr>
      <xdr:spPr>
        <a:xfrm>
          <a:off x="8096250" y="7019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42</xdr:row>
      <xdr:rowOff>66675</xdr:rowOff>
    </xdr:from>
    <xdr:to>
      <xdr:col>8</xdr:col>
      <xdr:colOff>371475</xdr:colOff>
      <xdr:row>50</xdr:row>
      <xdr:rowOff>85725</xdr:rowOff>
    </xdr:to>
    <xdr:sp>
      <xdr:nvSpPr>
        <xdr:cNvPr id="44" name="Line 98"/>
        <xdr:cNvSpPr>
          <a:spLocks/>
        </xdr:cNvSpPr>
      </xdr:nvSpPr>
      <xdr:spPr>
        <a:xfrm flipV="1">
          <a:off x="4924425" y="7429500"/>
          <a:ext cx="21240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40</xdr:row>
      <xdr:rowOff>142875</xdr:rowOff>
    </xdr:from>
    <xdr:to>
      <xdr:col>10</xdr:col>
      <xdr:colOff>466725</xdr:colOff>
      <xdr:row>51</xdr:row>
      <xdr:rowOff>133350</xdr:rowOff>
    </xdr:to>
    <xdr:sp>
      <xdr:nvSpPr>
        <xdr:cNvPr id="45" name="Line 99"/>
        <xdr:cNvSpPr>
          <a:spLocks/>
        </xdr:cNvSpPr>
      </xdr:nvSpPr>
      <xdr:spPr>
        <a:xfrm flipV="1">
          <a:off x="4972050" y="7162800"/>
          <a:ext cx="3390900" cy="18954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19050</xdr:rowOff>
    </xdr:from>
    <xdr:to>
      <xdr:col>9</xdr:col>
      <xdr:colOff>590550</xdr:colOff>
      <xdr:row>12</xdr:row>
      <xdr:rowOff>76200</xdr:rowOff>
    </xdr:to>
    <xdr:sp>
      <xdr:nvSpPr>
        <xdr:cNvPr id="46" name="AutoShape 101"/>
        <xdr:cNvSpPr>
          <a:spLocks/>
        </xdr:cNvSpPr>
      </xdr:nvSpPr>
      <xdr:spPr>
        <a:xfrm rot="16200000">
          <a:off x="7229475" y="1838325"/>
          <a:ext cx="647700" cy="400050"/>
        </a:xfrm>
        <a:prstGeom prst="trapezoid">
          <a:avLst>
            <a:gd name="adj" fmla="val -3095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workbookViewId="0" topLeftCell="B1">
      <selection activeCell="D13" sqref="D13"/>
    </sheetView>
  </sheetViews>
  <sheetFormatPr defaultColWidth="9.140625" defaultRowHeight="12.75"/>
  <cols>
    <col min="2" max="2" width="26.28125" style="0" bestFit="1" customWidth="1"/>
    <col min="3" max="3" width="11.140625" style="0" customWidth="1"/>
    <col min="4" max="4" width="12.00390625" style="0" bestFit="1" customWidth="1"/>
    <col min="5" max="5" width="10.8515625" style="0" bestFit="1" customWidth="1"/>
    <col min="8" max="8" width="10.00390625" style="0" bestFit="1" customWidth="1"/>
  </cols>
  <sheetData>
    <row r="2" spans="3:7" ht="20.25">
      <c r="C2" s="34" t="s">
        <v>42</v>
      </c>
      <c r="G2" s="40" t="s">
        <v>43</v>
      </c>
    </row>
    <row r="3" ht="13.5" thickBot="1"/>
    <row r="4" ht="15.75" thickBot="1">
      <c r="B4" s="9" t="s">
        <v>19</v>
      </c>
    </row>
    <row r="5" spans="2:3" ht="13.5" thickBot="1">
      <c r="B5" s="1" t="s">
        <v>11</v>
      </c>
      <c r="C5" s="35">
        <v>125</v>
      </c>
    </row>
    <row r="6" spans="2:11" ht="13.5" thickBot="1">
      <c r="B6" s="1" t="s">
        <v>12</v>
      </c>
      <c r="C6" s="35">
        <v>12</v>
      </c>
      <c r="K6">
        <f>(G48-G49)-((C30/4*3)-(C8/4))</f>
        <v>459.18499999999995</v>
      </c>
    </row>
    <row r="7" spans="2:3" ht="13.5" thickBot="1">
      <c r="B7" s="1" t="s">
        <v>13</v>
      </c>
      <c r="C7" s="35">
        <v>800</v>
      </c>
    </row>
    <row r="8" spans="2:3" ht="13.5" thickBot="1">
      <c r="B8" s="1" t="s">
        <v>14</v>
      </c>
      <c r="C8" s="10">
        <f>(C5+C6)/2</f>
        <v>68.5</v>
      </c>
    </row>
    <row r="9" spans="2:3" ht="13.5" thickBot="1">
      <c r="B9" s="1" t="s">
        <v>3</v>
      </c>
      <c r="C9" s="10">
        <f>C7*C8/10000</f>
        <v>5.48</v>
      </c>
    </row>
    <row r="10" spans="2:4" ht="13.5" thickBot="1">
      <c r="B10" s="1" t="s">
        <v>1</v>
      </c>
      <c r="C10" s="12">
        <f>C7/C8</f>
        <v>11.678832116788321</v>
      </c>
      <c r="D10" s="11" t="s">
        <v>2</v>
      </c>
    </row>
    <row r="11" spans="2:3" ht="13.5" thickBot="1">
      <c r="B11" s="3" t="s">
        <v>15</v>
      </c>
      <c r="C11" s="35">
        <v>340</v>
      </c>
    </row>
    <row r="12" spans="2:3" ht="13.5" thickBot="1">
      <c r="B12" s="4" t="s">
        <v>7</v>
      </c>
      <c r="C12" s="13">
        <f>C11/C9</f>
        <v>62.043795620437955</v>
      </c>
    </row>
    <row r="13" ht="12.75">
      <c r="B13" s="2"/>
    </row>
    <row r="14" ht="15">
      <c r="B14" s="5" t="s">
        <v>20</v>
      </c>
    </row>
    <row r="15" ht="15.75" thickBot="1">
      <c r="B15" s="6"/>
    </row>
    <row r="16" spans="2:3" ht="13.5" thickBot="1">
      <c r="B16" s="1" t="s">
        <v>10</v>
      </c>
      <c r="C16" s="10">
        <f>C8/10</f>
        <v>6.85</v>
      </c>
    </row>
    <row r="17" spans="2:3" ht="13.5" thickBot="1">
      <c r="B17" s="1" t="s">
        <v>16</v>
      </c>
      <c r="C17" s="15">
        <f>(C18/C16)*10000</f>
        <v>360.00000000000006</v>
      </c>
    </row>
    <row r="18" spans="2:8" ht="13.5" thickBot="1">
      <c r="B18" s="1" t="s">
        <v>3</v>
      </c>
      <c r="C18" s="13">
        <f>C9*4.5%</f>
        <v>0.2466</v>
      </c>
      <c r="G18" s="66" t="s">
        <v>18</v>
      </c>
      <c r="H18" s="66"/>
    </row>
    <row r="19" ht="12.75">
      <c r="B19" s="2"/>
    </row>
    <row r="20" ht="13.5" thickBot="1">
      <c r="B20" s="7" t="s">
        <v>21</v>
      </c>
    </row>
    <row r="21" spans="2:11" ht="13.5" thickBot="1">
      <c r="B21" s="1" t="s">
        <v>17</v>
      </c>
      <c r="C21" s="35">
        <v>0</v>
      </c>
      <c r="K21" s="33"/>
    </row>
    <row r="22" spans="2:3" ht="13.5" thickBot="1">
      <c r="B22" s="8" t="s">
        <v>9</v>
      </c>
      <c r="C22" s="14">
        <f>(0.0175*C21*(C7/2))</f>
        <v>0</v>
      </c>
    </row>
    <row r="23" ht="13.5" thickBot="1"/>
    <row r="24" ht="15.75" thickBot="1">
      <c r="B24" s="9" t="s">
        <v>22</v>
      </c>
    </row>
    <row r="25" ht="12.75">
      <c r="B25" s="29" t="s">
        <v>23</v>
      </c>
    </row>
    <row r="26" spans="2:10" ht="13.5" thickBot="1">
      <c r="B26" s="30"/>
      <c r="C26" s="18"/>
      <c r="D26" s="17"/>
      <c r="E26" s="17"/>
      <c r="F26" s="17"/>
      <c r="G26" s="17"/>
      <c r="H26" s="17"/>
      <c r="I26" s="17"/>
      <c r="J26" s="17"/>
    </row>
    <row r="27" spans="2:10" ht="13.5" thickBot="1">
      <c r="B27" s="30" t="s">
        <v>24</v>
      </c>
      <c r="C27" s="36">
        <v>310</v>
      </c>
      <c r="D27" s="20">
        <f>(SQRT(D31*3))*100</f>
        <v>190.17886317885066</v>
      </c>
      <c r="E27" s="17"/>
      <c r="F27" s="17"/>
      <c r="G27" s="17"/>
      <c r="H27" s="17"/>
      <c r="I27" s="17"/>
      <c r="J27" s="17"/>
    </row>
    <row r="28" spans="2:10" ht="13.5" thickBot="1">
      <c r="B28" s="30" t="s">
        <v>6</v>
      </c>
      <c r="C28" s="37">
        <v>130</v>
      </c>
      <c r="D28" s="17"/>
      <c r="E28" s="17"/>
      <c r="F28" s="17"/>
      <c r="G28" s="17"/>
      <c r="H28" s="17"/>
      <c r="I28" s="17"/>
      <c r="J28" s="17"/>
    </row>
    <row r="29" spans="2:10" ht="13.5" thickBot="1">
      <c r="B29" s="30" t="s">
        <v>5</v>
      </c>
      <c r="C29" s="38">
        <v>90</v>
      </c>
      <c r="D29" s="17"/>
      <c r="E29" s="17"/>
      <c r="F29" s="17"/>
      <c r="G29" s="17"/>
      <c r="H29" s="17"/>
      <c r="I29" s="17"/>
      <c r="J29" s="17"/>
    </row>
    <row r="30" spans="2:10" ht="13.5" thickBot="1">
      <c r="B30" s="30" t="s">
        <v>4</v>
      </c>
      <c r="C30" s="23">
        <f>(C28+C29)/2</f>
        <v>110</v>
      </c>
      <c r="D30" s="21">
        <f>D27/3</f>
        <v>63.39295439295022</v>
      </c>
      <c r="E30" s="17"/>
      <c r="F30" s="17"/>
      <c r="G30" s="17"/>
      <c r="H30" s="17"/>
      <c r="I30" s="17"/>
      <c r="J30" s="17"/>
    </row>
    <row r="31" spans="2:4" ht="13.5" thickBot="1">
      <c r="B31" s="2" t="s">
        <v>25</v>
      </c>
      <c r="C31" s="24">
        <f>C27*C30/10000</f>
        <v>3.41</v>
      </c>
      <c r="D31" s="22">
        <f>C9*22%</f>
        <v>1.2056</v>
      </c>
    </row>
    <row r="32" spans="2:4" ht="13.5" thickBot="1">
      <c r="B32" s="2" t="s">
        <v>26</v>
      </c>
      <c r="C32" s="25">
        <f>C27/C30</f>
        <v>2.8181818181818183</v>
      </c>
      <c r="D32" s="19" t="s">
        <v>2</v>
      </c>
    </row>
    <row r="33" ht="13.5" thickBot="1">
      <c r="B33" s="29" t="s">
        <v>27</v>
      </c>
    </row>
    <row r="34" spans="2:3" ht="13.5" thickBot="1">
      <c r="B34" s="2" t="s">
        <v>8</v>
      </c>
      <c r="C34" s="26">
        <f>C30*27%</f>
        <v>29.700000000000003</v>
      </c>
    </row>
    <row r="35" ht="13.5" thickBot="1">
      <c r="B35" s="29" t="s">
        <v>28</v>
      </c>
    </row>
    <row r="36" spans="2:3" ht="13.5" thickBot="1">
      <c r="B36" s="31" t="s">
        <v>30</v>
      </c>
      <c r="C36" s="39">
        <v>10</v>
      </c>
    </row>
    <row r="37" spans="2:3" ht="13.5" thickBot="1">
      <c r="B37" s="2" t="s">
        <v>0</v>
      </c>
      <c r="C37" s="27">
        <f>C9*C36%</f>
        <v>0.548</v>
      </c>
    </row>
    <row r="38" spans="2:3" ht="13.5" thickBot="1">
      <c r="B38" s="2" t="s">
        <v>33</v>
      </c>
      <c r="C38" s="28">
        <f>(SQRT(C37/0.7))*100</f>
        <v>88.47921466972585</v>
      </c>
    </row>
    <row r="39" spans="2:3" ht="13.5" thickBot="1">
      <c r="B39" s="2" t="s">
        <v>29</v>
      </c>
      <c r="C39" s="27">
        <f>C38*0.4</f>
        <v>35.39168586789034</v>
      </c>
    </row>
    <row r="40" spans="2:3" ht="13.5" thickBot="1">
      <c r="B40" s="2" t="s">
        <v>31</v>
      </c>
      <c r="C40" s="26">
        <f>C37*110</f>
        <v>60.28</v>
      </c>
    </row>
    <row r="41" ht="13.5" thickBot="1">
      <c r="B41" s="29" t="s">
        <v>37</v>
      </c>
    </row>
    <row r="42" spans="2:4" ht="13.5" thickBot="1">
      <c r="B42" s="2" t="s">
        <v>5</v>
      </c>
      <c r="C42" s="27">
        <f>C39*D42%</f>
        <v>17.69584293394517</v>
      </c>
      <c r="D42" s="35">
        <v>50</v>
      </c>
    </row>
    <row r="43" spans="2:4" ht="13.5" thickBot="1">
      <c r="B43" s="32" t="s">
        <v>32</v>
      </c>
      <c r="C43" s="27">
        <f>C40*D43%</f>
        <v>18.084</v>
      </c>
      <c r="D43" s="35">
        <v>30</v>
      </c>
    </row>
    <row r="44" ht="13.5" thickBot="1"/>
    <row r="45" ht="15.75" thickBot="1">
      <c r="B45" s="9" t="s">
        <v>34</v>
      </c>
    </row>
    <row r="46" ht="12.75">
      <c r="B46" s="2"/>
    </row>
    <row r="47" spans="2:7" ht="13.5" thickBot="1">
      <c r="B47" s="2" t="s">
        <v>38</v>
      </c>
      <c r="C47" s="16" t="s">
        <v>39</v>
      </c>
      <c r="D47" s="16" t="s">
        <v>40</v>
      </c>
      <c r="E47" s="16" t="s">
        <v>66</v>
      </c>
      <c r="F47" s="16" t="s">
        <v>44</v>
      </c>
      <c r="G47" s="16" t="s">
        <v>64</v>
      </c>
    </row>
    <row r="48" spans="2:7" ht="13.5" thickBot="1">
      <c r="B48" s="2" t="s">
        <v>36</v>
      </c>
      <c r="C48" s="60">
        <f>C7*0.7</f>
        <v>560</v>
      </c>
      <c r="D48" s="61">
        <f>C7*0.63</f>
        <v>504</v>
      </c>
      <c r="E48" s="61">
        <f>C7*0.57</f>
        <v>455.99999999999994</v>
      </c>
      <c r="F48" s="61">
        <f>C7*0.99</f>
        <v>792</v>
      </c>
      <c r="G48" s="61">
        <f>C7*0.83</f>
        <v>664</v>
      </c>
    </row>
    <row r="49" spans="2:7" ht="13.5" thickBot="1">
      <c r="B49" s="32" t="s">
        <v>35</v>
      </c>
      <c r="C49" s="60">
        <f>C48*0.21</f>
        <v>117.6</v>
      </c>
      <c r="D49" s="61">
        <f>D48*0.21</f>
        <v>105.83999999999999</v>
      </c>
      <c r="E49" s="61">
        <f>E48*0.21</f>
        <v>95.75999999999999</v>
      </c>
      <c r="F49" s="61">
        <f>F48*0.21</f>
        <v>166.32</v>
      </c>
      <c r="G49" s="61">
        <f>G48*0.21</f>
        <v>139.44</v>
      </c>
    </row>
    <row r="50" spans="3:7" ht="12.75">
      <c r="C50" s="58" t="s">
        <v>65</v>
      </c>
      <c r="D50" s="58" t="s">
        <v>65</v>
      </c>
      <c r="E50" s="58" t="s">
        <v>65</v>
      </c>
      <c r="F50" s="58" t="s">
        <v>65</v>
      </c>
      <c r="G50" s="58" t="s">
        <v>65</v>
      </c>
    </row>
    <row r="51" spans="3:7" ht="13.5" thickBot="1">
      <c r="C51" s="59">
        <f>(C48-C49)-((C30/4*3)-(C8/4))</f>
        <v>377.025</v>
      </c>
      <c r="D51" s="59">
        <f>(D48-D49)-((C30/4*3)-(C8/4))</f>
        <v>332.785</v>
      </c>
      <c r="E51" s="59">
        <f>(E48-E49)-((C30/4*3)-(C8/4))</f>
        <v>294.86499999999995</v>
      </c>
      <c r="F51" s="59">
        <f>(F48-F49)-((C30/4*3)-(C8/4))</f>
        <v>560.3050000000001</v>
      </c>
      <c r="G51" s="59">
        <f>G48-((G49+(C8/4)+(C30/4*3)))</f>
        <v>424.935</v>
      </c>
    </row>
  </sheetData>
  <mergeCells count="1">
    <mergeCell ref="G18:H1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2"/>
  <sheetViews>
    <sheetView tabSelected="1" workbookViewId="0" topLeftCell="A4">
      <selection activeCell="K18" sqref="K18"/>
    </sheetView>
  </sheetViews>
  <sheetFormatPr defaultColWidth="9.140625" defaultRowHeight="12.75"/>
  <cols>
    <col min="2" max="2" width="28.140625" style="0" bestFit="1" customWidth="1"/>
    <col min="3" max="3" width="10.421875" style="0" customWidth="1"/>
    <col min="5" max="5" width="15.8515625" style="0" bestFit="1" customWidth="1"/>
  </cols>
  <sheetData>
    <row r="2" spans="3:7" ht="20.25">
      <c r="C2" s="34" t="s">
        <v>42</v>
      </c>
      <c r="G2" s="40" t="s">
        <v>43</v>
      </c>
    </row>
    <row r="3" ht="13.5" thickBot="1"/>
    <row r="4" ht="15.75" thickBot="1">
      <c r="B4" s="9" t="s">
        <v>19</v>
      </c>
    </row>
    <row r="5" spans="2:3" ht="13.5" thickBot="1">
      <c r="B5" s="1" t="s">
        <v>45</v>
      </c>
      <c r="C5" s="35">
        <v>125</v>
      </c>
    </row>
    <row r="6" spans="2:3" ht="13.5" thickBot="1">
      <c r="B6" s="1" t="s">
        <v>46</v>
      </c>
      <c r="C6" s="35">
        <v>125</v>
      </c>
    </row>
    <row r="7" spans="2:3" ht="13.5" thickBot="1">
      <c r="B7" s="1" t="s">
        <v>47</v>
      </c>
      <c r="C7" s="35">
        <v>900</v>
      </c>
    </row>
    <row r="8" spans="2:3" ht="13.5" thickBot="1">
      <c r="B8" s="1" t="s">
        <v>48</v>
      </c>
      <c r="C8" s="35">
        <v>110</v>
      </c>
    </row>
    <row r="9" spans="2:3" ht="13.5" thickBot="1">
      <c r="B9" s="1" t="s">
        <v>49</v>
      </c>
      <c r="C9" s="35">
        <v>125</v>
      </c>
    </row>
    <row r="10" spans="2:3" ht="13.5" thickBot="1">
      <c r="B10" s="1" t="s">
        <v>50</v>
      </c>
      <c r="C10" s="35">
        <v>480</v>
      </c>
    </row>
    <row r="11" spans="2:3" ht="13.5" thickBot="1">
      <c r="B11" s="1" t="s">
        <v>14</v>
      </c>
      <c r="C11" s="10">
        <f>((C5+C6)/2+(C8+C9)/2)/2</f>
        <v>121.25</v>
      </c>
    </row>
    <row r="12" spans="2:3" ht="13.5" thickBot="1">
      <c r="B12" s="1" t="s">
        <v>3</v>
      </c>
      <c r="C12" s="10">
        <f>(C7+C10)*C11/10000</f>
        <v>16.7325</v>
      </c>
    </row>
    <row r="13" spans="2:4" ht="13.5" thickBot="1">
      <c r="B13" s="1" t="s">
        <v>1</v>
      </c>
      <c r="C13" s="12">
        <f>(C7+C10)/C11</f>
        <v>11.381443298969073</v>
      </c>
      <c r="D13" s="11" t="s">
        <v>2</v>
      </c>
    </row>
    <row r="14" spans="2:3" ht="13.5" thickBot="1">
      <c r="B14" s="3" t="s">
        <v>15</v>
      </c>
      <c r="C14" s="35">
        <v>450</v>
      </c>
    </row>
    <row r="15" spans="2:3" ht="13.5" thickBot="1">
      <c r="B15" s="4" t="s">
        <v>7</v>
      </c>
      <c r="C15" s="13">
        <f>C14/C12</f>
        <v>26.893769610040337</v>
      </c>
    </row>
    <row r="16" spans="2:3" ht="13.5" thickBot="1">
      <c r="B16" s="2" t="s">
        <v>51</v>
      </c>
      <c r="C16" s="10">
        <f>C7+C10</f>
        <v>1380</v>
      </c>
    </row>
    <row r="17" ht="15">
      <c r="B17" s="5" t="s">
        <v>20</v>
      </c>
    </row>
    <row r="18" ht="15.75" thickBot="1">
      <c r="B18" s="6"/>
    </row>
    <row r="19" spans="2:3" ht="13.5" thickBot="1">
      <c r="B19" s="1" t="s">
        <v>10</v>
      </c>
      <c r="C19" s="10">
        <f>C11/10</f>
        <v>12.125</v>
      </c>
    </row>
    <row r="20" spans="2:3" ht="13.5" thickBot="1">
      <c r="B20" s="1" t="s">
        <v>16</v>
      </c>
      <c r="C20" s="15">
        <f>(C21/C19)*10000</f>
        <v>621.0000000000001</v>
      </c>
    </row>
    <row r="21" spans="2:8" ht="13.5" thickBot="1">
      <c r="B21" s="1" t="s">
        <v>3</v>
      </c>
      <c r="C21" s="13">
        <f>C12*4.5%</f>
        <v>0.7529625000000001</v>
      </c>
      <c r="G21" s="66" t="s">
        <v>18</v>
      </c>
      <c r="H21" s="66"/>
    </row>
    <row r="22" ht="12.75">
      <c r="B22" s="2"/>
    </row>
    <row r="23" ht="13.5" thickBot="1">
      <c r="B23" s="7" t="s">
        <v>21</v>
      </c>
    </row>
    <row r="24" spans="2:11" ht="13.5" thickBot="1">
      <c r="B24" s="1" t="s">
        <v>17</v>
      </c>
      <c r="C24" s="35">
        <v>0</v>
      </c>
      <c r="K24" s="33"/>
    </row>
    <row r="25" spans="2:3" ht="13.5" thickBot="1">
      <c r="B25" s="8" t="s">
        <v>9</v>
      </c>
      <c r="C25" s="14">
        <f>(0.0175*C24*(C7/2))</f>
        <v>0</v>
      </c>
    </row>
    <row r="26" ht="13.5" thickBot="1"/>
    <row r="27" ht="15.75" thickBot="1">
      <c r="B27" s="9" t="s">
        <v>22</v>
      </c>
    </row>
    <row r="28" ht="12.75">
      <c r="B28" s="29" t="s">
        <v>23</v>
      </c>
    </row>
    <row r="29" spans="2:10" ht="13.5" thickBot="1">
      <c r="B29" s="30"/>
      <c r="C29" s="18"/>
      <c r="D29" s="17"/>
      <c r="E29" s="17"/>
      <c r="F29" s="17"/>
      <c r="G29" s="17"/>
      <c r="H29" s="17"/>
      <c r="I29" s="17"/>
      <c r="J29" s="17"/>
    </row>
    <row r="30" spans="2:10" ht="13.5" thickBot="1">
      <c r="B30" s="30" t="s">
        <v>24</v>
      </c>
      <c r="C30" s="36">
        <v>350</v>
      </c>
      <c r="D30" s="20">
        <f>(SQRT(D34*3))*100</f>
        <v>332.3168668605312</v>
      </c>
      <c r="E30" s="17"/>
      <c r="F30" s="17"/>
      <c r="G30" s="17"/>
      <c r="H30" s="17"/>
      <c r="I30" s="17"/>
      <c r="J30" s="17"/>
    </row>
    <row r="31" spans="2:10" ht="13.5" thickBot="1">
      <c r="B31" s="30" t="s">
        <v>6</v>
      </c>
      <c r="C31" s="37">
        <v>80</v>
      </c>
      <c r="D31" s="17"/>
      <c r="E31" s="17"/>
      <c r="F31" s="17"/>
      <c r="G31" s="17"/>
      <c r="H31" s="17"/>
      <c r="I31" s="17"/>
      <c r="J31" s="17"/>
    </row>
    <row r="32" spans="2:10" ht="13.5" thickBot="1">
      <c r="B32" s="30" t="s">
        <v>5</v>
      </c>
      <c r="C32" s="38">
        <v>70</v>
      </c>
      <c r="D32" s="17"/>
      <c r="E32" s="17"/>
      <c r="F32" s="17"/>
      <c r="G32" s="17"/>
      <c r="H32" s="17"/>
      <c r="I32" s="17"/>
      <c r="J32" s="17"/>
    </row>
    <row r="33" spans="2:10" ht="13.5" thickBot="1">
      <c r="B33" s="30" t="s">
        <v>4</v>
      </c>
      <c r="C33" s="23">
        <f>(C31+C32)/2</f>
        <v>75</v>
      </c>
      <c r="D33" s="21">
        <f>D30/3</f>
        <v>110.7722889535104</v>
      </c>
      <c r="E33" s="17"/>
      <c r="F33" s="17"/>
      <c r="G33" s="17"/>
      <c r="H33" s="17"/>
      <c r="I33" s="17"/>
      <c r="J33" s="17"/>
    </row>
    <row r="34" spans="2:4" ht="13.5" thickBot="1">
      <c r="B34" s="2" t="s">
        <v>25</v>
      </c>
      <c r="C34" s="24">
        <f>C30*C33/10000</f>
        <v>2.625</v>
      </c>
      <c r="D34" s="22">
        <f>C12*22%</f>
        <v>3.6811500000000006</v>
      </c>
    </row>
    <row r="35" spans="2:4" ht="13.5" thickBot="1">
      <c r="B35" s="2" t="s">
        <v>26</v>
      </c>
      <c r="C35" s="25">
        <f>C30/C33</f>
        <v>4.666666666666667</v>
      </c>
      <c r="D35" s="19" t="s">
        <v>2</v>
      </c>
    </row>
    <row r="36" ht="13.5" thickBot="1">
      <c r="B36" s="29" t="s">
        <v>27</v>
      </c>
    </row>
    <row r="37" spans="2:3" ht="13.5" thickBot="1">
      <c r="B37" s="2" t="s">
        <v>8</v>
      </c>
      <c r="C37" s="26">
        <f>C33*27%</f>
        <v>20.25</v>
      </c>
    </row>
    <row r="38" ht="13.5" thickBot="1">
      <c r="B38" s="29" t="s">
        <v>28</v>
      </c>
    </row>
    <row r="39" spans="2:3" ht="13.5" thickBot="1">
      <c r="B39" s="31" t="s">
        <v>30</v>
      </c>
      <c r="C39" s="39">
        <v>7.4</v>
      </c>
    </row>
    <row r="40" spans="2:3" ht="13.5" thickBot="1">
      <c r="B40" s="2" t="s">
        <v>0</v>
      </c>
      <c r="C40" s="27">
        <f>C12*C39%</f>
        <v>1.2382050000000002</v>
      </c>
    </row>
    <row r="41" spans="2:3" ht="13.5" thickBot="1">
      <c r="B41" s="2" t="s">
        <v>33</v>
      </c>
      <c r="C41" s="28">
        <f>(SQRT(C40/0.7))*100</f>
        <v>132.99865735090285</v>
      </c>
    </row>
    <row r="42" spans="2:3" ht="13.5" thickBot="1">
      <c r="B42" s="2" t="s">
        <v>29</v>
      </c>
      <c r="C42" s="27">
        <f>C41*0.4</f>
        <v>53.199462940361144</v>
      </c>
    </row>
    <row r="43" spans="2:3" ht="13.5" thickBot="1">
      <c r="B43" s="2" t="s">
        <v>31</v>
      </c>
      <c r="C43" s="26">
        <f>C40*110</f>
        <v>136.20255000000003</v>
      </c>
    </row>
    <row r="44" ht="13.5" thickBot="1">
      <c r="B44" s="29" t="s">
        <v>37</v>
      </c>
    </row>
    <row r="45" spans="2:4" ht="13.5" thickBot="1">
      <c r="B45" s="2" t="s">
        <v>5</v>
      </c>
      <c r="C45" s="27">
        <f>C42*D45%</f>
        <v>26.599731470180572</v>
      </c>
      <c r="D45" s="35">
        <v>50</v>
      </c>
    </row>
    <row r="46" spans="2:4" ht="13.5" thickBot="1">
      <c r="B46" s="32" t="s">
        <v>32</v>
      </c>
      <c r="C46" s="27">
        <f>C43*D46%</f>
        <v>40.86076500000001</v>
      </c>
      <c r="D46" s="35">
        <v>30</v>
      </c>
    </row>
    <row r="47" ht="13.5" thickBot="1"/>
    <row r="48" ht="15.75" thickBot="1">
      <c r="B48" s="9" t="s">
        <v>34</v>
      </c>
    </row>
    <row r="49" ht="12.75">
      <c r="B49" s="2"/>
    </row>
    <row r="50" spans="2:8" ht="13.5" thickBot="1">
      <c r="B50" s="2" t="s">
        <v>38</v>
      </c>
      <c r="C50" s="16" t="s">
        <v>39</v>
      </c>
      <c r="D50" s="16" t="s">
        <v>40</v>
      </c>
      <c r="E50" s="16" t="s">
        <v>41</v>
      </c>
      <c r="H50" t="s">
        <v>44</v>
      </c>
    </row>
    <row r="51" spans="2:8" ht="13.5" thickBot="1">
      <c r="B51" s="2" t="s">
        <v>36</v>
      </c>
      <c r="C51" s="27">
        <f>C16*0.7</f>
        <v>965.9999999999999</v>
      </c>
      <c r="D51" s="13">
        <f>C16*0.63</f>
        <v>869.4</v>
      </c>
      <c r="E51" s="13">
        <f>C16*0.57</f>
        <v>786.5999999999999</v>
      </c>
      <c r="H51" s="13">
        <f>C16*0.99</f>
        <v>1366.2</v>
      </c>
    </row>
    <row r="52" spans="2:8" ht="13.5" thickBot="1">
      <c r="B52" s="32" t="s">
        <v>35</v>
      </c>
      <c r="C52" s="26">
        <f>C51*0.21</f>
        <v>202.85999999999996</v>
      </c>
      <c r="D52" s="10">
        <f>D51*0.21</f>
        <v>182.57399999999998</v>
      </c>
      <c r="E52" s="10">
        <f>E51*0.21</f>
        <v>165.18599999999998</v>
      </c>
      <c r="H52" s="10">
        <f>H51*0.21</f>
        <v>286.902</v>
      </c>
    </row>
  </sheetData>
  <sheetProtection sheet="1" objects="1" scenarios="1"/>
  <mergeCells count="1">
    <mergeCell ref="G21:H21"/>
  </mergeCells>
  <printOptions/>
  <pageMargins left="0.75" right="0.75" top="1" bottom="1" header="0.5" footer="0.5"/>
  <pageSetup fitToHeight="1" fitToWidth="1" orientation="portrait" paperSize="9" scale="6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E6:H20"/>
  <sheetViews>
    <sheetView workbookViewId="0" topLeftCell="A7">
      <selection activeCell="H28" sqref="H28"/>
    </sheetView>
  </sheetViews>
  <sheetFormatPr defaultColWidth="9.140625" defaultRowHeight="12.75"/>
  <cols>
    <col min="5" max="5" width="37.57421875" style="0" bestFit="1" customWidth="1"/>
    <col min="7" max="7" width="8.140625" style="0" bestFit="1" customWidth="1"/>
    <col min="8" max="8" width="16.8515625" style="0" bestFit="1" customWidth="1"/>
  </cols>
  <sheetData>
    <row r="6" ht="20.25">
      <c r="E6" s="41" t="s">
        <v>62</v>
      </c>
    </row>
    <row r="8" spans="5:8" ht="18">
      <c r="E8" s="42"/>
      <c r="F8" s="42"/>
      <c r="G8" s="43"/>
      <c r="H8" s="44" t="s">
        <v>63</v>
      </c>
    </row>
    <row r="10" ht="12.75">
      <c r="H10" s="45"/>
    </row>
    <row r="12" spans="5:8" ht="20.25">
      <c r="E12" s="46" t="s">
        <v>52</v>
      </c>
      <c r="F12" s="47"/>
      <c r="G12" s="48" t="s">
        <v>53</v>
      </c>
      <c r="H12" s="62">
        <f>'Ala semplice'!C9</f>
        <v>5.48</v>
      </c>
    </row>
    <row r="13" spans="5:8" ht="20.25">
      <c r="E13" s="49" t="s">
        <v>54</v>
      </c>
      <c r="F13" s="50"/>
      <c r="G13" s="48" t="s">
        <v>55</v>
      </c>
      <c r="H13" s="63">
        <f>'Ala semplice'!C7/10</f>
        <v>80</v>
      </c>
    </row>
    <row r="14" spans="5:8" ht="20.25">
      <c r="E14" s="49" t="s">
        <v>56</v>
      </c>
      <c r="F14" s="50"/>
      <c r="G14" s="48" t="s">
        <v>55</v>
      </c>
      <c r="H14" s="65">
        <v>59</v>
      </c>
    </row>
    <row r="15" spans="5:8" ht="20.25">
      <c r="E15" s="49" t="s">
        <v>57</v>
      </c>
      <c r="F15" s="50"/>
      <c r="G15" s="48" t="s">
        <v>53</v>
      </c>
      <c r="H15" s="63">
        <f>'Ala semplice'!C31</f>
        <v>3.41</v>
      </c>
    </row>
    <row r="16" spans="7:8" ht="15">
      <c r="G16" s="51"/>
      <c r="H16" s="16"/>
    </row>
    <row r="17" ht="20.25">
      <c r="H17" s="52" t="s">
        <v>58</v>
      </c>
    </row>
    <row r="18" spans="7:8" ht="15">
      <c r="G18" s="51"/>
      <c r="H18" s="16"/>
    </row>
    <row r="19" spans="5:8" ht="20.25">
      <c r="E19" s="53" t="s">
        <v>59</v>
      </c>
      <c r="F19" s="54"/>
      <c r="G19" s="55" t="s">
        <v>55</v>
      </c>
      <c r="H19" s="64">
        <f>H12*100/H13</f>
        <v>6.85</v>
      </c>
    </row>
    <row r="20" spans="5:8" ht="20.25">
      <c r="E20" s="56" t="s">
        <v>60</v>
      </c>
      <c r="F20" s="57"/>
      <c r="G20" s="55" t="s">
        <v>61</v>
      </c>
      <c r="H20" s="64">
        <f>(H15*H14)/(H12*H19)</f>
        <v>5.359635569289786</v>
      </c>
    </row>
  </sheetData>
  <sheetProtection sheet="1" objects="1" scenarios="1"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BBraun Milano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Sessa</dc:creator>
  <cp:keywords/>
  <dc:description/>
  <cp:lastModifiedBy>Giancarlo Sessa</cp:lastModifiedBy>
  <cp:lastPrinted>2004-09-01T12:29:23Z</cp:lastPrinted>
  <dcterms:created xsi:type="dcterms:W3CDTF">2004-08-26T13:34:19Z</dcterms:created>
  <dcterms:modified xsi:type="dcterms:W3CDTF">2004-09-14T15:31:51Z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