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6270" tabRatio="779" activeTab="0"/>
  </bookViews>
  <sheets>
    <sheet name="calcoli" sheetId="1" r:id="rId1"/>
    <sheet name="stampa" sheetId="2" r:id="rId2"/>
    <sheet name=" dati x graf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Patrick Rizzo</author>
  </authors>
  <commentList>
    <comment ref="D12" authorId="0">
      <text>
        <r>
          <rPr>
            <sz val="12"/>
            <rFont val="Tahoma"/>
            <family val="0"/>
          </rPr>
          <t xml:space="preserve">verso cellulari Wind
</t>
        </r>
      </text>
    </comment>
    <comment ref="D11" authorId="0">
      <text>
        <r>
          <rPr>
            <b/>
            <sz val="12"/>
            <rFont val="Tahoma"/>
            <family val="0"/>
          </rPr>
          <t>verso altri operatori</t>
        </r>
      </text>
    </comment>
    <comment ref="I8" authorId="0">
      <text>
        <r>
          <rPr>
            <sz val="12"/>
            <rFont val="Tahoma"/>
            <family val="0"/>
          </rPr>
          <t>(UE, USA)
tariffa unica 24h/24
7gg/7</t>
        </r>
      </text>
    </comment>
  </commentList>
</comments>
</file>

<file path=xl/comments3.xml><?xml version="1.0" encoding="utf-8"?>
<comments xmlns="http://schemas.openxmlformats.org/spreadsheetml/2006/main">
  <authors>
    <author>Patrick Rizzo</author>
  </authors>
  <commentList>
    <comment ref="B3" authorId="0">
      <text>
        <r>
          <rPr>
            <sz val="12"/>
            <rFont val="Tahoma"/>
            <family val="0"/>
          </rPr>
          <t>dopo le 19:00</t>
        </r>
      </text>
    </comment>
    <comment ref="F3" authorId="0">
      <text>
        <r>
          <rPr>
            <sz val="12"/>
            <rFont val="Tahoma"/>
            <family val="0"/>
          </rPr>
          <t xml:space="preserve">8:00 - 19:00
</t>
        </r>
      </text>
    </comment>
    <comment ref="K3" authorId="0">
      <text>
        <r>
          <rPr>
            <sz val="12"/>
            <rFont val="Tahoma"/>
            <family val="0"/>
          </rPr>
          <t>dopo le 19:00</t>
        </r>
      </text>
    </comment>
    <comment ref="O3" authorId="0">
      <text>
        <r>
          <rPr>
            <sz val="12"/>
            <rFont val="Tahoma"/>
            <family val="0"/>
          </rPr>
          <t>fino alle 19:00</t>
        </r>
      </text>
    </comment>
    <comment ref="Z3" authorId="0">
      <text>
        <r>
          <rPr>
            <sz val="12"/>
            <rFont val="Tahoma"/>
            <family val="0"/>
          </rPr>
          <t>fino alle 19:00</t>
        </r>
      </text>
    </comment>
  </commentList>
</comments>
</file>

<file path=xl/sharedStrings.xml><?xml version="1.0" encoding="utf-8"?>
<sst xmlns="http://schemas.openxmlformats.org/spreadsheetml/2006/main" count="126" uniqueCount="47">
  <si>
    <t>con Wind</t>
  </si>
  <si>
    <t>7:30-20:30</t>
  </si>
  <si>
    <t>9:00 - 19:00</t>
  </si>
  <si>
    <t>dopo le 18:30 e festivi</t>
  </si>
  <si>
    <t>dopo le 19 ,sabato e festivi</t>
  </si>
  <si>
    <t>8:00 - 18:30</t>
  </si>
  <si>
    <t>con Telecom</t>
  </si>
  <si>
    <t>sempre</t>
  </si>
  <si>
    <t>con Infostrada</t>
  </si>
  <si>
    <t>dopo le 18:30 e fest.</t>
  </si>
  <si>
    <t>8:00-18:30</t>
  </si>
  <si>
    <t>con Tele2</t>
  </si>
  <si>
    <t>Wind</t>
  </si>
  <si>
    <t>Telecom</t>
  </si>
  <si>
    <t>Infostrada</t>
  </si>
  <si>
    <t>Tele2</t>
  </si>
  <si>
    <t>fisso ==&gt; cellulare</t>
  </si>
  <si>
    <t>interurbane</t>
  </si>
  <si>
    <t>Wind-Wind</t>
  </si>
  <si>
    <t>dopo le 18:30 (19:00 per Wind)</t>
  </si>
  <si>
    <t>sec</t>
  </si>
  <si>
    <t xml:space="preserve"> dopo le 18:30</t>
  </si>
  <si>
    <t>8:00 -18:30</t>
  </si>
  <si>
    <t>urbane</t>
  </si>
  <si>
    <t>dopo le 18:30</t>
  </si>
  <si>
    <t>Telecom rid</t>
  </si>
  <si>
    <t>Infostr rid</t>
  </si>
  <si>
    <t>Tele2 rid</t>
  </si>
  <si>
    <t>internazionali</t>
  </si>
  <si>
    <t>tariffa unica</t>
  </si>
  <si>
    <t>internaz.(UE-USA)</t>
  </si>
  <si>
    <t>programma per il calcolo della tariffa di telefonia fissa più conveniente</t>
  </si>
  <si>
    <t>verso celluare:</t>
  </si>
  <si>
    <t>urbane:</t>
  </si>
  <si>
    <t>in verde sottolineato sono evidenziati gli importi più convenienti per categoria</t>
  </si>
  <si>
    <t>inserire i valori solo nelle caselle azzurre !</t>
  </si>
  <si>
    <t>€</t>
  </si>
  <si>
    <t>tariffe in €uro arrotondate alla 4ª cifra decimale   -  iva inclusa</t>
  </si>
  <si>
    <t>a€</t>
  </si>
  <si>
    <t>costo telefonate Telecom Infostrada Wind e Tele2 in €</t>
  </si>
  <si>
    <t>interurbane:</t>
  </si>
  <si>
    <t>tariffe aggiornate al 8 maggio 2002</t>
  </si>
  <si>
    <t>ore</t>
  </si>
  <si>
    <t>minuti</t>
  </si>
  <si>
    <t>secondi</t>
  </si>
  <si>
    <t>aggiornato all'8.5.02</t>
  </si>
  <si>
    <t>fisso -&gt; cellulare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</si>
</sst>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#\:##"/>
    <numFmt numFmtId="166" formatCode="#\ ?/4"/>
    <numFmt numFmtId="167" formatCode="mm\:ss"/>
    <numFmt numFmtId="168" formatCode="#\:##\:##"/>
    <numFmt numFmtId="169" formatCode="##\:##\:##"/>
    <numFmt numFmtId="170" formatCode="00\:00\:00"/>
    <numFmt numFmtId="171" formatCode="##\:"/>
    <numFmt numFmtId="172" formatCode="##\'"/>
    <numFmt numFmtId="173" formatCode="##\'\'"/>
    <numFmt numFmtId="174" formatCode="##&quot; sec&quot;"/>
    <numFmt numFmtId="175" formatCode="&quot;= &quot;##&quot; sec&quot;"/>
    <numFmt numFmtId="176" formatCode="[$€-2]\ #,##0.00"/>
    <numFmt numFmtId="177" formatCode="[$€-2]\ #,##0.0000"/>
    <numFmt numFmtId="178" formatCode="&quot;sab, dom e festivi :  &quot;[$€-2]\ #,##0.0000"/>
    <numFmt numFmtId="179" formatCode="#,##0.0000"/>
  </numFmts>
  <fonts count="41">
    <font>
      <sz val="10"/>
      <name val="Arial"/>
      <family val="0"/>
    </font>
    <font>
      <i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2"/>
      <color indexed="53"/>
      <name val="Arial"/>
      <family val="2"/>
    </font>
    <font>
      <b/>
      <sz val="12"/>
      <color indexed="21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20"/>
      <name val="Arial Black"/>
      <family val="2"/>
    </font>
    <font>
      <sz val="5.75"/>
      <name val="Arial"/>
      <family val="0"/>
    </font>
    <font>
      <b/>
      <i/>
      <sz val="20"/>
      <name val="Arial Black"/>
      <family val="2"/>
    </font>
    <font>
      <b/>
      <i/>
      <sz val="18"/>
      <name val="Arial Black"/>
      <family val="2"/>
    </font>
    <font>
      <sz val="3.25"/>
      <name val="Arial"/>
      <family val="0"/>
    </font>
    <font>
      <sz val="6"/>
      <name val="Arial"/>
      <family val="2"/>
    </font>
    <font>
      <i/>
      <sz val="16"/>
      <name val="Arial Black"/>
      <family val="2"/>
    </font>
    <font>
      <sz val="5"/>
      <name val="Arial"/>
      <family val="2"/>
    </font>
    <font>
      <sz val="5.25"/>
      <name val="Arial"/>
      <family val="2"/>
    </font>
    <font>
      <sz val="5.5"/>
      <name val="Arial"/>
      <family val="2"/>
    </font>
    <font>
      <sz val="4.25"/>
      <name val="Arial"/>
      <family val="2"/>
    </font>
    <font>
      <sz val="6.75"/>
      <name val="Arial"/>
      <family val="2"/>
    </font>
    <font>
      <b/>
      <i/>
      <sz val="14"/>
      <name val="Arial"/>
      <family val="2"/>
    </font>
    <font>
      <b/>
      <i/>
      <sz val="26"/>
      <name val="Arial"/>
      <family val="2"/>
    </font>
    <font>
      <sz val="24"/>
      <name val="Times New Roman"/>
      <family val="1"/>
    </font>
    <font>
      <sz val="12"/>
      <name val="Arial"/>
      <family val="2"/>
    </font>
    <font>
      <i/>
      <u val="single"/>
      <sz val="16"/>
      <color indexed="10"/>
      <name val="Arial"/>
      <family val="2"/>
    </font>
    <font>
      <b/>
      <i/>
      <sz val="9"/>
      <name val="Times New Roman"/>
      <family val="1"/>
    </font>
    <font>
      <b/>
      <i/>
      <sz val="16"/>
      <name val="Times New Roman"/>
      <family val="1"/>
    </font>
    <font>
      <b/>
      <sz val="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6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170" fontId="12" fillId="2" borderId="0" xfId="0" applyNumberFormat="1" applyFont="1" applyFill="1" applyBorder="1" applyAlignment="1" applyProtection="1">
      <alignment horizontal="center" vertical="center"/>
      <protection/>
    </xf>
    <xf numFmtId="175" fontId="31" fillId="2" borderId="0" xfId="0" applyNumberFormat="1" applyFont="1" applyFill="1" applyBorder="1" applyAlignment="1" applyProtection="1">
      <alignment horizontal="center" vertical="center"/>
      <protection/>
    </xf>
    <xf numFmtId="0" fontId="34" fillId="2" borderId="0" xfId="0" applyFont="1" applyFill="1" applyBorder="1" applyAlignment="1" applyProtection="1">
      <alignment horizontal="right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0" fontId="8" fillId="3" borderId="17" xfId="0" applyFont="1" applyFill="1" applyBorder="1" applyAlignment="1" applyProtection="1">
      <alignment horizontal="center" vertical="center"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177" fontId="2" fillId="3" borderId="3" xfId="0" applyNumberFormat="1" applyFont="1" applyFill="1" applyBorder="1" applyAlignment="1" applyProtection="1">
      <alignment horizontal="center" vertical="center"/>
      <protection/>
    </xf>
    <xf numFmtId="177" fontId="2" fillId="3" borderId="2" xfId="0" applyNumberFormat="1" applyFont="1" applyFill="1" applyBorder="1" applyAlignment="1" applyProtection="1">
      <alignment horizontal="center" vertical="center"/>
      <protection/>
    </xf>
    <xf numFmtId="177" fontId="2" fillId="3" borderId="0" xfId="0" applyNumberFormat="1" applyFont="1" applyFill="1" applyBorder="1" applyAlignment="1" applyProtection="1">
      <alignment horizontal="center" vertical="center"/>
      <protection/>
    </xf>
    <xf numFmtId="177" fontId="2" fillId="3" borderId="0" xfId="0" applyNumberFormat="1" applyFont="1" applyFill="1" applyBorder="1" applyAlignment="1" applyProtection="1">
      <alignment horizontal="center" vertical="center"/>
      <protection/>
    </xf>
    <xf numFmtId="177" fontId="2" fillId="3" borderId="21" xfId="0" applyNumberFormat="1" applyFont="1" applyFill="1" applyBorder="1" applyAlignment="1" applyProtection="1">
      <alignment horizontal="center" vertical="center"/>
      <protection/>
    </xf>
    <xf numFmtId="177" fontId="2" fillId="3" borderId="22" xfId="0" applyNumberFormat="1" applyFont="1" applyFill="1" applyBorder="1" applyAlignment="1" applyProtection="1">
      <alignment horizontal="center" vertical="center"/>
      <protection/>
    </xf>
    <xf numFmtId="177" fontId="2" fillId="3" borderId="23" xfId="0" applyNumberFormat="1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center" vertical="center"/>
      <protection/>
    </xf>
    <xf numFmtId="177" fontId="2" fillId="3" borderId="22" xfId="0" applyNumberFormat="1" applyFont="1" applyFill="1" applyBorder="1" applyAlignment="1" applyProtection="1">
      <alignment horizontal="center" vertical="center"/>
      <protection/>
    </xf>
    <xf numFmtId="177" fontId="2" fillId="3" borderId="2" xfId="0" applyNumberFormat="1" applyFont="1" applyFill="1" applyBorder="1" applyAlignment="1" applyProtection="1">
      <alignment horizontal="center" vertical="center"/>
      <protection/>
    </xf>
    <xf numFmtId="177" fontId="2" fillId="3" borderId="7" xfId="0" applyNumberFormat="1" applyFont="1" applyFill="1" applyBorder="1" applyAlignment="1" applyProtection="1">
      <alignment horizontal="center" vertical="center"/>
      <protection/>
    </xf>
    <xf numFmtId="177" fontId="2" fillId="3" borderId="9" xfId="0" applyNumberFormat="1" applyFont="1" applyFill="1" applyBorder="1" applyAlignment="1" applyProtection="1">
      <alignment horizontal="center" vertical="center"/>
      <protection/>
    </xf>
    <xf numFmtId="0" fontId="13" fillId="3" borderId="2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19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/>
      <protection/>
    </xf>
    <xf numFmtId="0" fontId="13" fillId="3" borderId="15" xfId="0" applyFont="1" applyFill="1" applyBorder="1" applyAlignment="1" applyProtection="1">
      <alignment horizontal="center" vertical="center"/>
      <protection/>
    </xf>
    <xf numFmtId="0" fontId="13" fillId="3" borderId="15" xfId="0" applyFont="1" applyFill="1" applyBorder="1" applyAlignment="1" applyProtection="1">
      <alignment horizontal="center" vertical="center"/>
      <protection/>
    </xf>
    <xf numFmtId="168" fontId="3" fillId="3" borderId="2" xfId="0" applyNumberFormat="1" applyFont="1" applyFill="1" applyBorder="1" applyAlignment="1" applyProtection="1">
      <alignment horizontal="center" vertical="center"/>
      <protection/>
    </xf>
    <xf numFmtId="168" fontId="3" fillId="3" borderId="0" xfId="0" applyNumberFormat="1" applyFont="1" applyFill="1" applyBorder="1" applyAlignment="1" applyProtection="1">
      <alignment horizontal="center" vertical="center"/>
      <protection/>
    </xf>
    <xf numFmtId="177" fontId="2" fillId="3" borderId="7" xfId="0" applyNumberFormat="1" applyFont="1" applyFill="1" applyBorder="1" applyAlignment="1" applyProtection="1">
      <alignment horizontal="center" vertical="center"/>
      <protection/>
    </xf>
    <xf numFmtId="177" fontId="2" fillId="3" borderId="8" xfId="0" applyNumberFormat="1" applyFont="1" applyFill="1" applyBorder="1" applyAlignment="1" applyProtection="1">
      <alignment horizontal="center" vertical="center"/>
      <protection/>
    </xf>
    <xf numFmtId="177" fontId="2" fillId="3" borderId="8" xfId="0" applyNumberFormat="1" applyFont="1" applyFill="1" applyBorder="1" applyAlignment="1" applyProtection="1">
      <alignment horizontal="center" vertical="center"/>
      <protection/>
    </xf>
    <xf numFmtId="177" fontId="2" fillId="3" borderId="9" xfId="0" applyNumberFormat="1" applyFont="1" applyFill="1" applyBorder="1" applyAlignment="1" applyProtection="1">
      <alignment horizontal="center" vertical="center"/>
      <protection/>
    </xf>
    <xf numFmtId="171" fontId="32" fillId="4" borderId="24" xfId="0" applyNumberFormat="1" applyFont="1" applyFill="1" applyBorder="1" applyAlignment="1" applyProtection="1">
      <alignment horizontal="center"/>
      <protection locked="0"/>
    </xf>
    <xf numFmtId="171" fontId="32" fillId="4" borderId="25" xfId="0" applyNumberFormat="1" applyFont="1" applyFill="1" applyBorder="1" applyAlignment="1" applyProtection="1">
      <alignment horizontal="center"/>
      <protection locked="0"/>
    </xf>
    <xf numFmtId="172" fontId="32" fillId="4" borderId="24" xfId="0" applyNumberFormat="1" applyFont="1" applyFill="1" applyBorder="1" applyAlignment="1" applyProtection="1">
      <alignment horizontal="center"/>
      <protection locked="0"/>
    </xf>
    <xf numFmtId="172" fontId="32" fillId="4" borderId="25" xfId="0" applyNumberFormat="1" applyFont="1" applyFill="1" applyBorder="1" applyAlignment="1" applyProtection="1">
      <alignment horizontal="center"/>
      <protection locked="0"/>
    </xf>
    <xf numFmtId="173" fontId="32" fillId="4" borderId="26" xfId="0" applyNumberFormat="1" applyFont="1" applyFill="1" applyBorder="1" applyAlignment="1" applyProtection="1">
      <alignment horizontal="center"/>
      <protection locked="0"/>
    </xf>
    <xf numFmtId="0" fontId="34" fillId="2" borderId="2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36" fillId="4" borderId="8" xfId="0" applyFont="1" applyFill="1" applyBorder="1" applyAlignment="1">
      <alignment horizontal="center"/>
    </xf>
    <xf numFmtId="0" fontId="37" fillId="4" borderId="8" xfId="0" applyFont="1" applyFill="1" applyBorder="1" applyAlignment="1">
      <alignment horizontal="center"/>
    </xf>
    <xf numFmtId="177" fontId="39" fillId="3" borderId="2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u val="single"/>
        <color rgb="FF339966"/>
      </font>
      <border/>
    </dxf>
    <dxf>
      <font>
        <u val="single"/>
        <color rgb="FF008000"/>
      </font>
      <border/>
    </dxf>
    <dxf>
      <font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interurbane 8:00 - 18:30 ( 9:00-19:00 per Wind )</a:t>
            </a:r>
          </a:p>
        </c:rich>
      </c:tx>
      <c:layout>
        <c:manualLayout>
          <c:xMode val="factor"/>
          <c:yMode val="factor"/>
          <c:x val="-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75"/>
          <c:w val="0.96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graf'!$O$3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graf'!$O$4:$O$54</c:f>
              <c:numCache>
                <c:ptCount val="51"/>
                <c:pt idx="0">
                  <c:v>0</c:v>
                </c:pt>
                <c:pt idx="1">
                  <c:v>0.01085</c:v>
                </c:pt>
                <c:pt idx="2">
                  <c:v>0.0217</c:v>
                </c:pt>
                <c:pt idx="3">
                  <c:v>0.032549999999999996</c:v>
                </c:pt>
                <c:pt idx="4">
                  <c:v>0.0434</c:v>
                </c:pt>
                <c:pt idx="5">
                  <c:v>0.05425</c:v>
                </c:pt>
                <c:pt idx="6">
                  <c:v>0.06509999999999999</c:v>
                </c:pt>
                <c:pt idx="7">
                  <c:v>0.07595</c:v>
                </c:pt>
                <c:pt idx="8">
                  <c:v>0.0868</c:v>
                </c:pt>
                <c:pt idx="9">
                  <c:v>0.09765</c:v>
                </c:pt>
                <c:pt idx="10">
                  <c:v>0.1085</c:v>
                </c:pt>
                <c:pt idx="11">
                  <c:v>0.11934999999999998</c:v>
                </c:pt>
                <c:pt idx="12">
                  <c:v>0.13019999999999998</c:v>
                </c:pt>
                <c:pt idx="13">
                  <c:v>0.14104999999999998</c:v>
                </c:pt>
                <c:pt idx="14">
                  <c:v>0.1519</c:v>
                </c:pt>
                <c:pt idx="15">
                  <c:v>0.16274999999999998</c:v>
                </c:pt>
                <c:pt idx="16">
                  <c:v>0.1736</c:v>
                </c:pt>
                <c:pt idx="17">
                  <c:v>0.18445</c:v>
                </c:pt>
                <c:pt idx="18">
                  <c:v>0.1953</c:v>
                </c:pt>
                <c:pt idx="19">
                  <c:v>0.20614999999999997</c:v>
                </c:pt>
                <c:pt idx="20">
                  <c:v>0.217</c:v>
                </c:pt>
                <c:pt idx="21">
                  <c:v>0.22785</c:v>
                </c:pt>
                <c:pt idx="22">
                  <c:v>0.23869999999999997</c:v>
                </c:pt>
                <c:pt idx="23">
                  <c:v>0.24955000000000002</c:v>
                </c:pt>
                <c:pt idx="24">
                  <c:v>0.26039999999999996</c:v>
                </c:pt>
                <c:pt idx="25">
                  <c:v>0.27125</c:v>
                </c:pt>
                <c:pt idx="26">
                  <c:v>0.28209999999999996</c:v>
                </c:pt>
                <c:pt idx="27">
                  <c:v>0.29295</c:v>
                </c:pt>
                <c:pt idx="28">
                  <c:v>0.3038</c:v>
                </c:pt>
                <c:pt idx="29">
                  <c:v>0.31465</c:v>
                </c:pt>
                <c:pt idx="30">
                  <c:v>0.32549999999999996</c:v>
                </c:pt>
                <c:pt idx="31">
                  <c:v>0.33635</c:v>
                </c:pt>
                <c:pt idx="32">
                  <c:v>0.3472</c:v>
                </c:pt>
                <c:pt idx="33">
                  <c:v>0.35805</c:v>
                </c:pt>
                <c:pt idx="34">
                  <c:v>0.3689</c:v>
                </c:pt>
                <c:pt idx="35">
                  <c:v>0.3797499999999999</c:v>
                </c:pt>
                <c:pt idx="36">
                  <c:v>0.3906</c:v>
                </c:pt>
                <c:pt idx="37">
                  <c:v>0.40145000000000003</c:v>
                </c:pt>
                <c:pt idx="38">
                  <c:v>0.41229999999999994</c:v>
                </c:pt>
                <c:pt idx="39">
                  <c:v>0.42314999999999997</c:v>
                </c:pt>
                <c:pt idx="40">
                  <c:v>0.434</c:v>
                </c:pt>
                <c:pt idx="41">
                  <c:v>0.44484999999999997</c:v>
                </c:pt>
                <c:pt idx="42">
                  <c:v>0.4557</c:v>
                </c:pt>
                <c:pt idx="43">
                  <c:v>0.46655</c:v>
                </c:pt>
                <c:pt idx="44">
                  <c:v>0.47739999999999994</c:v>
                </c:pt>
                <c:pt idx="45">
                  <c:v>0.48824999999999996</c:v>
                </c:pt>
                <c:pt idx="46">
                  <c:v>0.49910000000000004</c:v>
                </c:pt>
                <c:pt idx="47">
                  <c:v>0.50995</c:v>
                </c:pt>
                <c:pt idx="48">
                  <c:v>0.5207999999999999</c:v>
                </c:pt>
                <c:pt idx="49">
                  <c:v>0.53165</c:v>
                </c:pt>
                <c:pt idx="50">
                  <c:v>0.5425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graf'!$P$3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graf'!$P$4:$P$54</c:f>
              <c:numCache>
                <c:ptCount val="51"/>
                <c:pt idx="0">
                  <c:v>0</c:v>
                </c:pt>
                <c:pt idx="1">
                  <c:v>0.08655999999999998</c:v>
                </c:pt>
                <c:pt idx="2">
                  <c:v>0.0956</c:v>
                </c:pt>
                <c:pt idx="3">
                  <c:v>0.10463999999999998</c:v>
                </c:pt>
                <c:pt idx="4">
                  <c:v>0.11367999999999999</c:v>
                </c:pt>
                <c:pt idx="5">
                  <c:v>0.12272</c:v>
                </c:pt>
                <c:pt idx="6">
                  <c:v>0.13176</c:v>
                </c:pt>
                <c:pt idx="7">
                  <c:v>0.1408</c:v>
                </c:pt>
                <c:pt idx="8">
                  <c:v>0.14983999999999997</c:v>
                </c:pt>
                <c:pt idx="9">
                  <c:v>0.15888</c:v>
                </c:pt>
                <c:pt idx="10">
                  <c:v>0.16791999999999999</c:v>
                </c:pt>
                <c:pt idx="11">
                  <c:v>0.17695999999999998</c:v>
                </c:pt>
                <c:pt idx="12">
                  <c:v>0.18599999999999997</c:v>
                </c:pt>
                <c:pt idx="13">
                  <c:v>0.19503999999999994</c:v>
                </c:pt>
                <c:pt idx="14">
                  <c:v>0.20408</c:v>
                </c:pt>
                <c:pt idx="15">
                  <c:v>0.21311999999999998</c:v>
                </c:pt>
                <c:pt idx="16">
                  <c:v>0.22215999999999997</c:v>
                </c:pt>
                <c:pt idx="17">
                  <c:v>0.23119999999999996</c:v>
                </c:pt>
                <c:pt idx="18">
                  <c:v>0.24023999999999998</c:v>
                </c:pt>
                <c:pt idx="19">
                  <c:v>0.24927999999999995</c:v>
                </c:pt>
                <c:pt idx="20">
                  <c:v>0.25832</c:v>
                </c:pt>
                <c:pt idx="21">
                  <c:v>0.26736</c:v>
                </c:pt>
                <c:pt idx="22">
                  <c:v>0.2764</c:v>
                </c:pt>
                <c:pt idx="23">
                  <c:v>0.28543999999999997</c:v>
                </c:pt>
                <c:pt idx="24">
                  <c:v>0.29447999999999996</c:v>
                </c:pt>
                <c:pt idx="25">
                  <c:v>0.30351999999999996</c:v>
                </c:pt>
                <c:pt idx="26">
                  <c:v>0.31255999999999995</c:v>
                </c:pt>
                <c:pt idx="27">
                  <c:v>0.32159999999999994</c:v>
                </c:pt>
                <c:pt idx="28">
                  <c:v>0.33064</c:v>
                </c:pt>
                <c:pt idx="29">
                  <c:v>0.33968</c:v>
                </c:pt>
                <c:pt idx="30">
                  <c:v>0.34872</c:v>
                </c:pt>
                <c:pt idx="31">
                  <c:v>0.35775999999999997</c:v>
                </c:pt>
                <c:pt idx="32">
                  <c:v>0.3667999999999999</c:v>
                </c:pt>
                <c:pt idx="33">
                  <c:v>0.37583999999999995</c:v>
                </c:pt>
                <c:pt idx="34">
                  <c:v>0.38487999999999994</c:v>
                </c:pt>
                <c:pt idx="35">
                  <c:v>0.3939199999999999</c:v>
                </c:pt>
                <c:pt idx="36">
                  <c:v>0.40296</c:v>
                </c:pt>
                <c:pt idx="37">
                  <c:v>0.412</c:v>
                </c:pt>
                <c:pt idx="38">
                  <c:v>0.4210399999999999</c:v>
                </c:pt>
                <c:pt idx="39">
                  <c:v>0.43007999999999996</c:v>
                </c:pt>
                <c:pt idx="40">
                  <c:v>0.43912</c:v>
                </c:pt>
                <c:pt idx="41">
                  <c:v>0.44815999999999995</c:v>
                </c:pt>
                <c:pt idx="42">
                  <c:v>0.45719999999999994</c:v>
                </c:pt>
                <c:pt idx="43">
                  <c:v>0.46623999999999993</c:v>
                </c:pt>
                <c:pt idx="44">
                  <c:v>0.4752799999999999</c:v>
                </c:pt>
                <c:pt idx="45">
                  <c:v>0.48432</c:v>
                </c:pt>
                <c:pt idx="46">
                  <c:v>0.4933599999999999</c:v>
                </c:pt>
                <c:pt idx="47">
                  <c:v>0.5023999999999998</c:v>
                </c:pt>
                <c:pt idx="48">
                  <c:v>0.51144</c:v>
                </c:pt>
                <c:pt idx="49">
                  <c:v>0.5204799999999999</c:v>
                </c:pt>
                <c:pt idx="50">
                  <c:v>0.52952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graf'!$Q$3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graf'!$Q$4:$Q$54</c:f>
              <c:numCache>
                <c:ptCount val="51"/>
                <c:pt idx="0">
                  <c:v>0</c:v>
                </c:pt>
                <c:pt idx="1">
                  <c:v>0.08854653534889247</c:v>
                </c:pt>
                <c:pt idx="2">
                  <c:v>0.09838503927654718</c:v>
                </c:pt>
                <c:pt idx="3">
                  <c:v>0.1082235432042019</c:v>
                </c:pt>
                <c:pt idx="4">
                  <c:v>0.11806204713185663</c:v>
                </c:pt>
                <c:pt idx="5">
                  <c:v>0.12790055105951134</c:v>
                </c:pt>
                <c:pt idx="6">
                  <c:v>0.13773905498716604</c:v>
                </c:pt>
                <c:pt idx="7">
                  <c:v>0.14757755891482077</c:v>
                </c:pt>
                <c:pt idx="8">
                  <c:v>0.1574160628424755</c:v>
                </c:pt>
                <c:pt idx="9">
                  <c:v>0.1672545667701302</c:v>
                </c:pt>
                <c:pt idx="10">
                  <c:v>0.1770930706977849</c:v>
                </c:pt>
                <c:pt idx="11">
                  <c:v>0.18693157462543963</c:v>
                </c:pt>
                <c:pt idx="12">
                  <c:v>0.19677007855309436</c:v>
                </c:pt>
                <c:pt idx="13">
                  <c:v>0.20660858248074904</c:v>
                </c:pt>
                <c:pt idx="14">
                  <c:v>0.2164470864084038</c:v>
                </c:pt>
                <c:pt idx="15">
                  <c:v>0.2262855903360585</c:v>
                </c:pt>
                <c:pt idx="16">
                  <c:v>0.23612409426371325</c:v>
                </c:pt>
                <c:pt idx="17">
                  <c:v>0.24596259819136795</c:v>
                </c:pt>
                <c:pt idx="18">
                  <c:v>0.2558011021190226</c:v>
                </c:pt>
                <c:pt idx="19">
                  <c:v>0.2656396060466774</c:v>
                </c:pt>
                <c:pt idx="20">
                  <c:v>0.2754781099743321</c:v>
                </c:pt>
                <c:pt idx="21">
                  <c:v>0.2853166139019868</c:v>
                </c:pt>
                <c:pt idx="22">
                  <c:v>0.29515511782964154</c:v>
                </c:pt>
                <c:pt idx="23">
                  <c:v>0.3049936217572962</c:v>
                </c:pt>
                <c:pt idx="24">
                  <c:v>0.314832125684951</c:v>
                </c:pt>
                <c:pt idx="25">
                  <c:v>0.3246706296126057</c:v>
                </c:pt>
                <c:pt idx="26">
                  <c:v>0.33450913354026035</c:v>
                </c:pt>
                <c:pt idx="27">
                  <c:v>0.34434763746791514</c:v>
                </c:pt>
                <c:pt idx="28">
                  <c:v>0.3541861413955698</c:v>
                </c:pt>
                <c:pt idx="29">
                  <c:v>0.3640246453232245</c:v>
                </c:pt>
                <c:pt idx="30">
                  <c:v>0.37386314925087927</c:v>
                </c:pt>
                <c:pt idx="31">
                  <c:v>0.38370165317853394</c:v>
                </c:pt>
                <c:pt idx="32">
                  <c:v>0.3935401571061887</c:v>
                </c:pt>
                <c:pt idx="33">
                  <c:v>0.4033786610338434</c:v>
                </c:pt>
                <c:pt idx="34">
                  <c:v>0.4132171649614981</c:v>
                </c:pt>
                <c:pt idx="35">
                  <c:v>0.42305566888915286</c:v>
                </c:pt>
                <c:pt idx="36">
                  <c:v>0.43289417281680753</c:v>
                </c:pt>
                <c:pt idx="37">
                  <c:v>0.4427326767444623</c:v>
                </c:pt>
                <c:pt idx="38">
                  <c:v>0.452571180672117</c:v>
                </c:pt>
                <c:pt idx="39">
                  <c:v>0.46240968459977166</c:v>
                </c:pt>
                <c:pt idx="40">
                  <c:v>0.47224818852742645</c:v>
                </c:pt>
                <c:pt idx="41">
                  <c:v>0.4820866924550811</c:v>
                </c:pt>
                <c:pt idx="42">
                  <c:v>0.4919251963827359</c:v>
                </c:pt>
                <c:pt idx="43">
                  <c:v>0.5017637003103905</c:v>
                </c:pt>
                <c:pt idx="44">
                  <c:v>0.5116022042380453</c:v>
                </c:pt>
                <c:pt idx="45">
                  <c:v>0.5214407081657</c:v>
                </c:pt>
                <c:pt idx="46">
                  <c:v>0.5312792120933548</c:v>
                </c:pt>
                <c:pt idx="47">
                  <c:v>0.5411177160210094</c:v>
                </c:pt>
                <c:pt idx="48">
                  <c:v>0.5509562199486642</c:v>
                </c:pt>
                <c:pt idx="49">
                  <c:v>0.5607947238763189</c:v>
                </c:pt>
                <c:pt idx="50">
                  <c:v>0.5706332278039736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graf'!$R$3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graf'!$R$4:$R$54</c:f>
              <c:numCache>
                <c:ptCount val="51"/>
                <c:pt idx="0">
                  <c:v>0</c:v>
                </c:pt>
                <c:pt idx="1">
                  <c:v>0.08333333333333334</c:v>
                </c:pt>
                <c:pt idx="2">
                  <c:v>0.08916666666666666</c:v>
                </c:pt>
                <c:pt idx="3">
                  <c:v>0.095</c:v>
                </c:pt>
                <c:pt idx="4">
                  <c:v>0.10083333333333334</c:v>
                </c:pt>
                <c:pt idx="5">
                  <c:v>0.10666666666666666</c:v>
                </c:pt>
                <c:pt idx="6">
                  <c:v>0.1125</c:v>
                </c:pt>
                <c:pt idx="7">
                  <c:v>0.11833333333333332</c:v>
                </c:pt>
                <c:pt idx="8">
                  <c:v>0.12416666666666668</c:v>
                </c:pt>
                <c:pt idx="9">
                  <c:v>0.13</c:v>
                </c:pt>
                <c:pt idx="10">
                  <c:v>0.13583333333333333</c:v>
                </c:pt>
                <c:pt idx="11">
                  <c:v>0.1416666666666667</c:v>
                </c:pt>
                <c:pt idx="12">
                  <c:v>0.1475</c:v>
                </c:pt>
                <c:pt idx="13">
                  <c:v>0.15333333333333332</c:v>
                </c:pt>
                <c:pt idx="14">
                  <c:v>0.15916666666666665</c:v>
                </c:pt>
                <c:pt idx="15">
                  <c:v>0.165</c:v>
                </c:pt>
                <c:pt idx="16">
                  <c:v>0.17083333333333336</c:v>
                </c:pt>
                <c:pt idx="17">
                  <c:v>0.17666666666666664</c:v>
                </c:pt>
                <c:pt idx="18">
                  <c:v>0.1825</c:v>
                </c:pt>
                <c:pt idx="19">
                  <c:v>0.18833333333333335</c:v>
                </c:pt>
                <c:pt idx="20">
                  <c:v>0.19416666666666665</c:v>
                </c:pt>
                <c:pt idx="21">
                  <c:v>0.2</c:v>
                </c:pt>
                <c:pt idx="22">
                  <c:v>0.20583333333333337</c:v>
                </c:pt>
                <c:pt idx="23">
                  <c:v>0.21166666666666664</c:v>
                </c:pt>
                <c:pt idx="24">
                  <c:v>0.2175</c:v>
                </c:pt>
                <c:pt idx="25">
                  <c:v>0.22333333333333336</c:v>
                </c:pt>
                <c:pt idx="26">
                  <c:v>0.22916666666666663</c:v>
                </c:pt>
                <c:pt idx="27">
                  <c:v>0.235</c:v>
                </c:pt>
                <c:pt idx="28">
                  <c:v>0.24083333333333332</c:v>
                </c:pt>
                <c:pt idx="29">
                  <c:v>0.24666666666666667</c:v>
                </c:pt>
                <c:pt idx="30">
                  <c:v>0.2525</c:v>
                </c:pt>
                <c:pt idx="31">
                  <c:v>0.2583333333333333</c:v>
                </c:pt>
                <c:pt idx="32">
                  <c:v>0.26416666666666666</c:v>
                </c:pt>
                <c:pt idx="33">
                  <c:v>0.27</c:v>
                </c:pt>
                <c:pt idx="34">
                  <c:v>0.2758333333333333</c:v>
                </c:pt>
                <c:pt idx="35">
                  <c:v>0.2816666666666667</c:v>
                </c:pt>
                <c:pt idx="36">
                  <c:v>0.2875</c:v>
                </c:pt>
                <c:pt idx="37">
                  <c:v>0.29333333333333333</c:v>
                </c:pt>
                <c:pt idx="38">
                  <c:v>0.2991666666666667</c:v>
                </c:pt>
                <c:pt idx="39">
                  <c:v>0.305</c:v>
                </c:pt>
                <c:pt idx="40">
                  <c:v>0.3108333333333333</c:v>
                </c:pt>
                <c:pt idx="41">
                  <c:v>0.31666666666666665</c:v>
                </c:pt>
                <c:pt idx="42">
                  <c:v>0.3225</c:v>
                </c:pt>
                <c:pt idx="43">
                  <c:v>0.3283333333333333</c:v>
                </c:pt>
                <c:pt idx="44">
                  <c:v>0.3341666666666667</c:v>
                </c:pt>
                <c:pt idx="45">
                  <c:v>0.34</c:v>
                </c:pt>
                <c:pt idx="46">
                  <c:v>0.34583333333333327</c:v>
                </c:pt>
                <c:pt idx="47">
                  <c:v>0.35166666666666674</c:v>
                </c:pt>
                <c:pt idx="48">
                  <c:v>0.3575</c:v>
                </c:pt>
                <c:pt idx="49">
                  <c:v>0.3633333333333333</c:v>
                </c:pt>
                <c:pt idx="50">
                  <c:v>0.3691666666666667</c:v>
                </c:pt>
              </c:numCache>
            </c:numRef>
          </c:val>
          <c:smooth val="1"/>
        </c:ser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MarkSkip val="3"/>
        <c:noMultiLvlLbl val="0"/>
      </c:catAx>
      <c:valAx>
        <c:axId val="40419560"/>
        <c:scaling>
          <c:orientation val="minMax"/>
          <c:max val="0.5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785"/>
          <c:w val="0.29975"/>
          <c:h val="0.1677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interurbane dopo le 18:30 (19 per Wind)</a:t>
            </a:r>
          </a:p>
        </c:rich>
      </c:tx>
      <c:layout>
        <c:manualLayout>
          <c:xMode val="factor"/>
          <c:yMode val="factor"/>
          <c:x val="0.05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7725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graf'!$K$3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graf'!$K$4:$K$54</c:f>
              <c:numCache>
                <c:ptCount val="51"/>
                <c:pt idx="0">
                  <c:v>0</c:v>
                </c:pt>
                <c:pt idx="1">
                  <c:v>0.006458333333333332</c:v>
                </c:pt>
                <c:pt idx="2">
                  <c:v>0.012916666666666665</c:v>
                </c:pt>
                <c:pt idx="3">
                  <c:v>0.019375</c:v>
                </c:pt>
                <c:pt idx="4">
                  <c:v>0.02583333333333333</c:v>
                </c:pt>
                <c:pt idx="5">
                  <c:v>0.03229166666666667</c:v>
                </c:pt>
                <c:pt idx="6">
                  <c:v>0.03875</c:v>
                </c:pt>
                <c:pt idx="7">
                  <c:v>0.045208333333333336</c:v>
                </c:pt>
                <c:pt idx="8">
                  <c:v>0.05166666666666666</c:v>
                </c:pt>
                <c:pt idx="9">
                  <c:v>0.058125</c:v>
                </c:pt>
                <c:pt idx="10">
                  <c:v>0.06458333333333334</c:v>
                </c:pt>
                <c:pt idx="11">
                  <c:v>0.07104166666666666</c:v>
                </c:pt>
                <c:pt idx="12">
                  <c:v>0.0775</c:v>
                </c:pt>
                <c:pt idx="13">
                  <c:v>0.08395833333333332</c:v>
                </c:pt>
                <c:pt idx="14">
                  <c:v>0.09041666666666667</c:v>
                </c:pt>
                <c:pt idx="15">
                  <c:v>0.096875</c:v>
                </c:pt>
                <c:pt idx="16">
                  <c:v>0.10333333333333332</c:v>
                </c:pt>
                <c:pt idx="17">
                  <c:v>0.10979166666666668</c:v>
                </c:pt>
                <c:pt idx="18">
                  <c:v>0.11625</c:v>
                </c:pt>
                <c:pt idx="19">
                  <c:v>0.12270833333333332</c:v>
                </c:pt>
                <c:pt idx="20">
                  <c:v>0.12916666666666668</c:v>
                </c:pt>
                <c:pt idx="21">
                  <c:v>0.135625</c:v>
                </c:pt>
                <c:pt idx="22">
                  <c:v>0.1420833333333333</c:v>
                </c:pt>
                <c:pt idx="23">
                  <c:v>0.14854166666666668</c:v>
                </c:pt>
                <c:pt idx="24">
                  <c:v>0.155</c:v>
                </c:pt>
                <c:pt idx="25">
                  <c:v>0.16145833333333337</c:v>
                </c:pt>
                <c:pt idx="26">
                  <c:v>0.16791666666666663</c:v>
                </c:pt>
                <c:pt idx="27">
                  <c:v>0.174375</c:v>
                </c:pt>
                <c:pt idx="28">
                  <c:v>0.18083333333333335</c:v>
                </c:pt>
                <c:pt idx="29">
                  <c:v>0.18729166666666663</c:v>
                </c:pt>
                <c:pt idx="30">
                  <c:v>0.19375</c:v>
                </c:pt>
                <c:pt idx="31">
                  <c:v>0.20020833333333335</c:v>
                </c:pt>
                <c:pt idx="32">
                  <c:v>0.20666666666666664</c:v>
                </c:pt>
                <c:pt idx="33">
                  <c:v>0.213125</c:v>
                </c:pt>
                <c:pt idx="34">
                  <c:v>0.21958333333333335</c:v>
                </c:pt>
                <c:pt idx="35">
                  <c:v>0.22604166666666664</c:v>
                </c:pt>
                <c:pt idx="36">
                  <c:v>0.2325</c:v>
                </c:pt>
                <c:pt idx="37">
                  <c:v>0.23895833333333336</c:v>
                </c:pt>
                <c:pt idx="38">
                  <c:v>0.24541666666666664</c:v>
                </c:pt>
                <c:pt idx="39">
                  <c:v>0.251875</c:v>
                </c:pt>
                <c:pt idx="40">
                  <c:v>0.25833333333333336</c:v>
                </c:pt>
                <c:pt idx="41">
                  <c:v>0.26479166666666665</c:v>
                </c:pt>
                <c:pt idx="42">
                  <c:v>0.27125</c:v>
                </c:pt>
                <c:pt idx="43">
                  <c:v>0.27770833333333333</c:v>
                </c:pt>
                <c:pt idx="44">
                  <c:v>0.2841666666666666</c:v>
                </c:pt>
                <c:pt idx="45">
                  <c:v>0.290625</c:v>
                </c:pt>
                <c:pt idx="46">
                  <c:v>0.29708333333333337</c:v>
                </c:pt>
                <c:pt idx="47">
                  <c:v>0.30354166666666665</c:v>
                </c:pt>
                <c:pt idx="48">
                  <c:v>0.31</c:v>
                </c:pt>
                <c:pt idx="49">
                  <c:v>0.31645833333333334</c:v>
                </c:pt>
                <c:pt idx="50">
                  <c:v>0.32291666666666674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graf'!$L$3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graf'!$L$4:$L$54</c:f>
              <c:numCache>
                <c:ptCount val="51"/>
                <c:pt idx="0">
                  <c:v>0</c:v>
                </c:pt>
                <c:pt idx="1">
                  <c:v>0.07995</c:v>
                </c:pt>
                <c:pt idx="2">
                  <c:v>0.08238</c:v>
                </c:pt>
                <c:pt idx="3">
                  <c:v>0.08481</c:v>
                </c:pt>
                <c:pt idx="4">
                  <c:v>0.08723999999999998</c:v>
                </c:pt>
                <c:pt idx="5">
                  <c:v>0.08967</c:v>
                </c:pt>
                <c:pt idx="6">
                  <c:v>0.09209999999999999</c:v>
                </c:pt>
                <c:pt idx="7">
                  <c:v>0.09452999999999999</c:v>
                </c:pt>
                <c:pt idx="8">
                  <c:v>0.09695999999999999</c:v>
                </c:pt>
                <c:pt idx="9">
                  <c:v>0.09939</c:v>
                </c:pt>
                <c:pt idx="10">
                  <c:v>0.10181999999999998</c:v>
                </c:pt>
                <c:pt idx="11">
                  <c:v>0.10425</c:v>
                </c:pt>
                <c:pt idx="12">
                  <c:v>0.10668000000000001</c:v>
                </c:pt>
                <c:pt idx="13">
                  <c:v>0.10911</c:v>
                </c:pt>
                <c:pt idx="14">
                  <c:v>0.11154</c:v>
                </c:pt>
                <c:pt idx="15">
                  <c:v>0.11397</c:v>
                </c:pt>
                <c:pt idx="16">
                  <c:v>0.11639999999999999</c:v>
                </c:pt>
                <c:pt idx="17">
                  <c:v>0.11882999999999999</c:v>
                </c:pt>
                <c:pt idx="18">
                  <c:v>0.12125999999999999</c:v>
                </c:pt>
                <c:pt idx="19">
                  <c:v>0.12369000000000002</c:v>
                </c:pt>
                <c:pt idx="20">
                  <c:v>0.12612</c:v>
                </c:pt>
                <c:pt idx="21">
                  <c:v>0.12855</c:v>
                </c:pt>
                <c:pt idx="22">
                  <c:v>0.13097999999999999</c:v>
                </c:pt>
                <c:pt idx="23">
                  <c:v>0.13341</c:v>
                </c:pt>
                <c:pt idx="24">
                  <c:v>0.13584</c:v>
                </c:pt>
                <c:pt idx="25">
                  <c:v>0.13827</c:v>
                </c:pt>
                <c:pt idx="26">
                  <c:v>0.1407</c:v>
                </c:pt>
                <c:pt idx="27">
                  <c:v>0.14313</c:v>
                </c:pt>
                <c:pt idx="28">
                  <c:v>0.14556000000000002</c:v>
                </c:pt>
                <c:pt idx="29">
                  <c:v>0.14798999999999998</c:v>
                </c:pt>
                <c:pt idx="30">
                  <c:v>0.15042</c:v>
                </c:pt>
                <c:pt idx="31">
                  <c:v>0.15285</c:v>
                </c:pt>
                <c:pt idx="32">
                  <c:v>0.15528</c:v>
                </c:pt>
                <c:pt idx="33">
                  <c:v>0.15771</c:v>
                </c:pt>
                <c:pt idx="34">
                  <c:v>0.16014</c:v>
                </c:pt>
                <c:pt idx="35">
                  <c:v>0.16257</c:v>
                </c:pt>
                <c:pt idx="36">
                  <c:v>0.165</c:v>
                </c:pt>
                <c:pt idx="37">
                  <c:v>0.16743</c:v>
                </c:pt>
                <c:pt idx="38">
                  <c:v>0.16986</c:v>
                </c:pt>
                <c:pt idx="39">
                  <c:v>0.17229000000000003</c:v>
                </c:pt>
                <c:pt idx="40">
                  <c:v>0.17472000000000001</c:v>
                </c:pt>
                <c:pt idx="41">
                  <c:v>0.17715</c:v>
                </c:pt>
                <c:pt idx="42">
                  <c:v>0.17958</c:v>
                </c:pt>
                <c:pt idx="43">
                  <c:v>0.18201</c:v>
                </c:pt>
                <c:pt idx="44">
                  <c:v>0.18444</c:v>
                </c:pt>
                <c:pt idx="45">
                  <c:v>0.18687</c:v>
                </c:pt>
                <c:pt idx="46">
                  <c:v>0.18930000000000002</c:v>
                </c:pt>
                <c:pt idx="47">
                  <c:v>0.19172999999999998</c:v>
                </c:pt>
                <c:pt idx="48">
                  <c:v>0.19416</c:v>
                </c:pt>
                <c:pt idx="49">
                  <c:v>0.19659</c:v>
                </c:pt>
                <c:pt idx="50">
                  <c:v>0.19902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graf'!$M$3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graf'!$M$4:$M$54</c:f>
              <c:numCache>
                <c:ptCount val="51"/>
                <c:pt idx="0">
                  <c:v>0</c:v>
                </c:pt>
                <c:pt idx="1">
                  <c:v>0.08128333333333335</c:v>
                </c:pt>
                <c:pt idx="2">
                  <c:v>0.08386666666666667</c:v>
                </c:pt>
                <c:pt idx="3">
                  <c:v>0.08645</c:v>
                </c:pt>
                <c:pt idx="4">
                  <c:v>0.08903333333333334</c:v>
                </c:pt>
                <c:pt idx="5">
                  <c:v>0.09161666666666668</c:v>
                </c:pt>
                <c:pt idx="6">
                  <c:v>0.0942</c:v>
                </c:pt>
                <c:pt idx="7">
                  <c:v>0.09678333333333333</c:v>
                </c:pt>
                <c:pt idx="8">
                  <c:v>0.09936666666666667</c:v>
                </c:pt>
                <c:pt idx="9">
                  <c:v>0.10195000000000001</c:v>
                </c:pt>
                <c:pt idx="10">
                  <c:v>0.10453333333333334</c:v>
                </c:pt>
                <c:pt idx="11">
                  <c:v>0.10711666666666667</c:v>
                </c:pt>
                <c:pt idx="12">
                  <c:v>0.1097</c:v>
                </c:pt>
                <c:pt idx="13">
                  <c:v>0.11228333333333335</c:v>
                </c:pt>
                <c:pt idx="14">
                  <c:v>0.11486666666666667</c:v>
                </c:pt>
                <c:pt idx="15">
                  <c:v>0.11745</c:v>
                </c:pt>
                <c:pt idx="16">
                  <c:v>0.12003333333333334</c:v>
                </c:pt>
                <c:pt idx="17">
                  <c:v>0.12261666666666668</c:v>
                </c:pt>
                <c:pt idx="18">
                  <c:v>0.1252</c:v>
                </c:pt>
                <c:pt idx="19">
                  <c:v>0.12778333333333333</c:v>
                </c:pt>
                <c:pt idx="20">
                  <c:v>0.1303666666666667</c:v>
                </c:pt>
                <c:pt idx="21">
                  <c:v>0.13295</c:v>
                </c:pt>
                <c:pt idx="22">
                  <c:v>0.13553333333333334</c:v>
                </c:pt>
                <c:pt idx="23">
                  <c:v>0.13811666666666667</c:v>
                </c:pt>
                <c:pt idx="24">
                  <c:v>0.1407</c:v>
                </c:pt>
                <c:pt idx="25">
                  <c:v>0.14328333333333335</c:v>
                </c:pt>
                <c:pt idx="26">
                  <c:v>0.14586666666666667</c:v>
                </c:pt>
                <c:pt idx="27">
                  <c:v>0.14845000000000003</c:v>
                </c:pt>
                <c:pt idx="28">
                  <c:v>0.15103333333333335</c:v>
                </c:pt>
                <c:pt idx="29">
                  <c:v>0.15361666666666668</c:v>
                </c:pt>
                <c:pt idx="30">
                  <c:v>0.1562</c:v>
                </c:pt>
                <c:pt idx="31">
                  <c:v>0.15878333333333333</c:v>
                </c:pt>
                <c:pt idx="32">
                  <c:v>0.16136666666666666</c:v>
                </c:pt>
                <c:pt idx="33">
                  <c:v>0.16394999999999998</c:v>
                </c:pt>
                <c:pt idx="34">
                  <c:v>0.16653333333333334</c:v>
                </c:pt>
                <c:pt idx="35">
                  <c:v>0.16911666666666667</c:v>
                </c:pt>
                <c:pt idx="36">
                  <c:v>0.17170000000000002</c:v>
                </c:pt>
                <c:pt idx="37">
                  <c:v>0.17428333333333335</c:v>
                </c:pt>
                <c:pt idx="38">
                  <c:v>0.17686666666666667</c:v>
                </c:pt>
                <c:pt idx="39">
                  <c:v>0.17945</c:v>
                </c:pt>
                <c:pt idx="40">
                  <c:v>0.18203333333333332</c:v>
                </c:pt>
                <c:pt idx="41">
                  <c:v>0.18461666666666665</c:v>
                </c:pt>
                <c:pt idx="42">
                  <c:v>0.1872</c:v>
                </c:pt>
                <c:pt idx="43">
                  <c:v>0.18978333333333336</c:v>
                </c:pt>
                <c:pt idx="44">
                  <c:v>0.19236666666666669</c:v>
                </c:pt>
                <c:pt idx="45">
                  <c:v>0.19495</c:v>
                </c:pt>
                <c:pt idx="46">
                  <c:v>0.19753333333333334</c:v>
                </c:pt>
                <c:pt idx="47">
                  <c:v>0.20011666666666666</c:v>
                </c:pt>
                <c:pt idx="48">
                  <c:v>0.2027</c:v>
                </c:pt>
                <c:pt idx="49">
                  <c:v>0.20528333333333332</c:v>
                </c:pt>
                <c:pt idx="50">
                  <c:v>0.2078666666666667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 dati x graf'!$N$3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graf'!$A$4:$A$54</c:f>
              <c:strCache>
                <c:ptCount val="5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strCache>
            </c:strRef>
          </c:cat>
          <c:val>
            <c:numRef>
              <c:f>' dati x graf'!$N$4:$N$54</c:f>
              <c:numCache>
                <c:ptCount val="51"/>
                <c:pt idx="0">
                  <c:v>0</c:v>
                </c:pt>
                <c:pt idx="1">
                  <c:v>0.07916666666666666</c:v>
                </c:pt>
                <c:pt idx="2">
                  <c:v>0.08083333333333334</c:v>
                </c:pt>
                <c:pt idx="3">
                  <c:v>0.0825</c:v>
                </c:pt>
                <c:pt idx="4">
                  <c:v>0.08416666666666667</c:v>
                </c:pt>
                <c:pt idx="5">
                  <c:v>0.08583333333333334</c:v>
                </c:pt>
                <c:pt idx="6">
                  <c:v>0.0875</c:v>
                </c:pt>
                <c:pt idx="7">
                  <c:v>0.08916666666666666</c:v>
                </c:pt>
                <c:pt idx="8">
                  <c:v>0.09083333333333334</c:v>
                </c:pt>
                <c:pt idx="9">
                  <c:v>0.0925</c:v>
                </c:pt>
                <c:pt idx="10">
                  <c:v>0.09416666666666666</c:v>
                </c:pt>
                <c:pt idx="11">
                  <c:v>0.09583333333333334</c:v>
                </c:pt>
                <c:pt idx="12">
                  <c:v>0.0975</c:v>
                </c:pt>
                <c:pt idx="13">
                  <c:v>0.09916666666666667</c:v>
                </c:pt>
                <c:pt idx="14">
                  <c:v>0.10083333333333334</c:v>
                </c:pt>
                <c:pt idx="15">
                  <c:v>0.1025</c:v>
                </c:pt>
                <c:pt idx="16">
                  <c:v>0.10416666666666666</c:v>
                </c:pt>
                <c:pt idx="17">
                  <c:v>0.10583333333333333</c:v>
                </c:pt>
                <c:pt idx="18">
                  <c:v>0.1075</c:v>
                </c:pt>
                <c:pt idx="19">
                  <c:v>0.10916666666666666</c:v>
                </c:pt>
                <c:pt idx="20">
                  <c:v>0.11083333333333334</c:v>
                </c:pt>
                <c:pt idx="21">
                  <c:v>0.1125</c:v>
                </c:pt>
                <c:pt idx="22">
                  <c:v>0.11416666666666667</c:v>
                </c:pt>
                <c:pt idx="23">
                  <c:v>0.11583333333333334</c:v>
                </c:pt>
                <c:pt idx="24">
                  <c:v>0.1175</c:v>
                </c:pt>
                <c:pt idx="25">
                  <c:v>0.11916666666666668</c:v>
                </c:pt>
                <c:pt idx="26">
                  <c:v>0.12083333333333332</c:v>
                </c:pt>
                <c:pt idx="27">
                  <c:v>0.1225</c:v>
                </c:pt>
                <c:pt idx="28">
                  <c:v>0.12416666666666668</c:v>
                </c:pt>
                <c:pt idx="29">
                  <c:v>0.12583333333333332</c:v>
                </c:pt>
                <c:pt idx="30">
                  <c:v>0.1275</c:v>
                </c:pt>
                <c:pt idx="31">
                  <c:v>0.12916666666666668</c:v>
                </c:pt>
                <c:pt idx="32">
                  <c:v>0.13083333333333333</c:v>
                </c:pt>
                <c:pt idx="33">
                  <c:v>0.1325</c:v>
                </c:pt>
                <c:pt idx="34">
                  <c:v>0.13416666666666668</c:v>
                </c:pt>
                <c:pt idx="35">
                  <c:v>0.13583333333333333</c:v>
                </c:pt>
                <c:pt idx="36">
                  <c:v>0.1375</c:v>
                </c:pt>
                <c:pt idx="37">
                  <c:v>0.1391666666666667</c:v>
                </c:pt>
                <c:pt idx="38">
                  <c:v>0.1408333333333333</c:v>
                </c:pt>
                <c:pt idx="39">
                  <c:v>0.1425</c:v>
                </c:pt>
                <c:pt idx="40">
                  <c:v>0.14416666666666667</c:v>
                </c:pt>
                <c:pt idx="41">
                  <c:v>0.14583333333333331</c:v>
                </c:pt>
                <c:pt idx="42">
                  <c:v>0.1475</c:v>
                </c:pt>
                <c:pt idx="43">
                  <c:v>0.14916666666666667</c:v>
                </c:pt>
                <c:pt idx="44">
                  <c:v>0.15083333333333332</c:v>
                </c:pt>
                <c:pt idx="45">
                  <c:v>0.1525</c:v>
                </c:pt>
                <c:pt idx="46">
                  <c:v>0.15416666666666667</c:v>
                </c:pt>
                <c:pt idx="47">
                  <c:v>0.15583333333333332</c:v>
                </c:pt>
                <c:pt idx="48">
                  <c:v>0.1575</c:v>
                </c:pt>
                <c:pt idx="49">
                  <c:v>0.15916666666666665</c:v>
                </c:pt>
                <c:pt idx="50">
                  <c:v>0.16083333333333336</c:v>
                </c:pt>
              </c:numCache>
            </c:numRef>
          </c:val>
          <c:smooth val="1"/>
        </c:ser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MarkSkip val="3"/>
        <c:noMultiLvlLbl val="0"/>
      </c:catAx>
      <c:valAx>
        <c:axId val="52758898"/>
        <c:scaling>
          <c:orientation val="minMax"/>
          <c:max val="0.3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95"/>
          <c:y val="0.111"/>
          <c:w val="0.35075"/>
          <c:h val="0.19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fisso ==&gt; cellulare 8:00 - 18:30 (fino 19:00 per Wind)</a:t>
            </a:r>
          </a:p>
        </c:rich>
      </c:tx>
      <c:layout>
        <c:manualLayout>
          <c:xMode val="factor"/>
          <c:yMode val="factor"/>
          <c:x val="0.02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41"/>
          <c:w val="0.9932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graf'!$F$3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graf'!$F$4:$F$57</c:f>
              <c:numCache>
                <c:ptCount val="54"/>
                <c:pt idx="0">
                  <c:v>0</c:v>
                </c:pt>
                <c:pt idx="1">
                  <c:v>0.05680833333333333</c:v>
                </c:pt>
                <c:pt idx="2">
                  <c:v>0.11361666666666666</c:v>
                </c:pt>
                <c:pt idx="3">
                  <c:v>0.170425</c:v>
                </c:pt>
                <c:pt idx="4">
                  <c:v>0.22723333333333331</c:v>
                </c:pt>
                <c:pt idx="5">
                  <c:v>0.2840416666666667</c:v>
                </c:pt>
                <c:pt idx="6">
                  <c:v>0.34085</c:v>
                </c:pt>
                <c:pt idx="7">
                  <c:v>0.3976583333333334</c:v>
                </c:pt>
                <c:pt idx="8">
                  <c:v>0.45446666666666663</c:v>
                </c:pt>
                <c:pt idx="9">
                  <c:v>0.5112749999999999</c:v>
                </c:pt>
                <c:pt idx="10">
                  <c:v>0.5680833333333334</c:v>
                </c:pt>
                <c:pt idx="11">
                  <c:v>0.6248916666666666</c:v>
                </c:pt>
                <c:pt idx="12">
                  <c:v>0.6817</c:v>
                </c:pt>
                <c:pt idx="13">
                  <c:v>0.7385083333333333</c:v>
                </c:pt>
                <c:pt idx="14">
                  <c:v>0.7953166666666668</c:v>
                </c:pt>
                <c:pt idx="15">
                  <c:v>0.852125</c:v>
                </c:pt>
                <c:pt idx="16">
                  <c:v>0.9089333333333333</c:v>
                </c:pt>
                <c:pt idx="17">
                  <c:v>0.9657416666666667</c:v>
                </c:pt>
                <c:pt idx="18">
                  <c:v>1.0225499999999998</c:v>
                </c:pt>
                <c:pt idx="19">
                  <c:v>1.0793583333333334</c:v>
                </c:pt>
                <c:pt idx="20">
                  <c:v>1.1361666666666668</c:v>
                </c:pt>
                <c:pt idx="21">
                  <c:v>1.192975</c:v>
                </c:pt>
                <c:pt idx="22">
                  <c:v>1.2497833333333332</c:v>
                </c:pt>
                <c:pt idx="23">
                  <c:v>1.3065916666666666</c:v>
                </c:pt>
                <c:pt idx="24">
                  <c:v>1.3634</c:v>
                </c:pt>
                <c:pt idx="25">
                  <c:v>1.4202083333333335</c:v>
                </c:pt>
                <c:pt idx="26">
                  <c:v>1.4770166666666666</c:v>
                </c:pt>
                <c:pt idx="27">
                  <c:v>1.533825</c:v>
                </c:pt>
                <c:pt idx="28">
                  <c:v>1.5906333333333336</c:v>
                </c:pt>
                <c:pt idx="29">
                  <c:v>1.6474416666666667</c:v>
                </c:pt>
                <c:pt idx="30">
                  <c:v>1.70425</c:v>
                </c:pt>
                <c:pt idx="31">
                  <c:v>1.7610583333333336</c:v>
                </c:pt>
                <c:pt idx="32">
                  <c:v>1.8178666666666665</c:v>
                </c:pt>
                <c:pt idx="33">
                  <c:v>1.874675</c:v>
                </c:pt>
                <c:pt idx="34">
                  <c:v>1.9314833333333334</c:v>
                </c:pt>
                <c:pt idx="35">
                  <c:v>1.9882916666666666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graf'!$G$3</c:f>
              <c:strCache>
                <c:ptCount val="1"/>
                <c:pt idx="0">
                  <c:v>Wind-Wind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graf'!$G$4:$G$57</c:f>
              <c:numCache>
                <c:ptCount val="54"/>
                <c:pt idx="0">
                  <c:v>0</c:v>
                </c:pt>
                <c:pt idx="1">
                  <c:v>0.02065833333333333</c:v>
                </c:pt>
                <c:pt idx="2">
                  <c:v>0.04131666666666666</c:v>
                </c:pt>
                <c:pt idx="3">
                  <c:v>0.061974999999999995</c:v>
                </c:pt>
                <c:pt idx="4">
                  <c:v>0.08263333333333332</c:v>
                </c:pt>
                <c:pt idx="5">
                  <c:v>0.10329166666666667</c:v>
                </c:pt>
                <c:pt idx="6">
                  <c:v>0.12394999999999999</c:v>
                </c:pt>
                <c:pt idx="7">
                  <c:v>0.14460833333333334</c:v>
                </c:pt>
                <c:pt idx="8">
                  <c:v>0.16526666666666665</c:v>
                </c:pt>
                <c:pt idx="9">
                  <c:v>0.185925</c:v>
                </c:pt>
                <c:pt idx="10">
                  <c:v>0.20658333333333334</c:v>
                </c:pt>
                <c:pt idx="11">
                  <c:v>0.22724166666666665</c:v>
                </c:pt>
                <c:pt idx="12">
                  <c:v>0.24789999999999998</c:v>
                </c:pt>
                <c:pt idx="13">
                  <c:v>0.2685583333333333</c:v>
                </c:pt>
                <c:pt idx="14">
                  <c:v>0.2892166666666667</c:v>
                </c:pt>
                <c:pt idx="15">
                  <c:v>0.30987499999999996</c:v>
                </c:pt>
                <c:pt idx="16">
                  <c:v>0.3305333333333333</c:v>
                </c:pt>
                <c:pt idx="17">
                  <c:v>0.3511916666666666</c:v>
                </c:pt>
                <c:pt idx="18">
                  <c:v>0.37185</c:v>
                </c:pt>
                <c:pt idx="19">
                  <c:v>0.39250833333333335</c:v>
                </c:pt>
                <c:pt idx="20">
                  <c:v>0.4131666666666667</c:v>
                </c:pt>
                <c:pt idx="21">
                  <c:v>0.433825</c:v>
                </c:pt>
                <c:pt idx="22">
                  <c:v>0.4544833333333333</c:v>
                </c:pt>
                <c:pt idx="23">
                  <c:v>0.4751416666666667</c:v>
                </c:pt>
                <c:pt idx="24">
                  <c:v>0.49579999999999996</c:v>
                </c:pt>
                <c:pt idx="25">
                  <c:v>0.5164583333333334</c:v>
                </c:pt>
                <c:pt idx="26">
                  <c:v>0.5371166666666666</c:v>
                </c:pt>
                <c:pt idx="27">
                  <c:v>0.5577749999999999</c:v>
                </c:pt>
                <c:pt idx="28">
                  <c:v>0.5784333333333334</c:v>
                </c:pt>
                <c:pt idx="29">
                  <c:v>0.5990916666666667</c:v>
                </c:pt>
                <c:pt idx="30">
                  <c:v>0.6197499999999999</c:v>
                </c:pt>
                <c:pt idx="31">
                  <c:v>0.6404083333333334</c:v>
                </c:pt>
                <c:pt idx="32">
                  <c:v>0.6610666666666666</c:v>
                </c:pt>
                <c:pt idx="33">
                  <c:v>0.681725</c:v>
                </c:pt>
                <c:pt idx="34">
                  <c:v>0.7023833333333332</c:v>
                </c:pt>
                <c:pt idx="35">
                  <c:v>0.7230416666666666</c:v>
                </c:pt>
                <c:pt idx="36">
                  <c:v>0.7437</c:v>
                </c:pt>
                <c:pt idx="37">
                  <c:v>0.7643583333333334</c:v>
                </c:pt>
                <c:pt idx="38">
                  <c:v>0.7850166666666667</c:v>
                </c:pt>
                <c:pt idx="39">
                  <c:v>0.8056749999999999</c:v>
                </c:pt>
                <c:pt idx="40">
                  <c:v>0.8263333333333334</c:v>
                </c:pt>
                <c:pt idx="41">
                  <c:v>0.8469916666666666</c:v>
                </c:pt>
                <c:pt idx="42">
                  <c:v>0.86765</c:v>
                </c:pt>
                <c:pt idx="43">
                  <c:v>0.8883083333333333</c:v>
                </c:pt>
                <c:pt idx="44">
                  <c:v>0.9089666666666666</c:v>
                </c:pt>
                <c:pt idx="45">
                  <c:v>0.9296249999999999</c:v>
                </c:pt>
                <c:pt idx="46">
                  <c:v>0.9502833333333334</c:v>
                </c:pt>
                <c:pt idx="47">
                  <c:v>0.9709416666666667</c:v>
                </c:pt>
                <c:pt idx="48">
                  <c:v>0.9915999999999999</c:v>
                </c:pt>
                <c:pt idx="49">
                  <c:v>1.0122583333333333</c:v>
                </c:pt>
                <c:pt idx="50">
                  <c:v>1.0329166666666667</c:v>
                </c:pt>
                <c:pt idx="51">
                  <c:v>1.053575</c:v>
                </c:pt>
                <c:pt idx="52">
                  <c:v>1.0742333333333332</c:v>
                </c:pt>
                <c:pt idx="53">
                  <c:v>1.0948916666666668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graf'!$H$3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graf'!$H$4:$H$57</c:f>
              <c:numCache>
                <c:ptCount val="54"/>
                <c:pt idx="0">
                  <c:v>0</c:v>
                </c:pt>
                <c:pt idx="1">
                  <c:v>0.15081999999999998</c:v>
                </c:pt>
                <c:pt idx="2">
                  <c:v>0.17768</c:v>
                </c:pt>
                <c:pt idx="3">
                  <c:v>0.20454</c:v>
                </c:pt>
                <c:pt idx="4">
                  <c:v>0.23139999999999997</c:v>
                </c:pt>
                <c:pt idx="5">
                  <c:v>0.25826</c:v>
                </c:pt>
                <c:pt idx="6">
                  <c:v>0.28512</c:v>
                </c:pt>
                <c:pt idx="7">
                  <c:v>0.31198</c:v>
                </c:pt>
                <c:pt idx="8">
                  <c:v>0.3388399999999999</c:v>
                </c:pt>
                <c:pt idx="9">
                  <c:v>0.3657</c:v>
                </c:pt>
                <c:pt idx="10">
                  <c:v>0.3925599999999999</c:v>
                </c:pt>
                <c:pt idx="11">
                  <c:v>0.41942</c:v>
                </c:pt>
                <c:pt idx="12">
                  <c:v>0.44627999999999995</c:v>
                </c:pt>
                <c:pt idx="13">
                  <c:v>0.47313999999999995</c:v>
                </c:pt>
                <c:pt idx="14">
                  <c:v>0.5000000000000001</c:v>
                </c:pt>
                <c:pt idx="15">
                  <c:v>0.52686</c:v>
                </c:pt>
                <c:pt idx="16">
                  <c:v>0.5537199999999999</c:v>
                </c:pt>
                <c:pt idx="17">
                  <c:v>0.58058</c:v>
                </c:pt>
                <c:pt idx="18">
                  <c:v>0.60744</c:v>
                </c:pt>
                <c:pt idx="19">
                  <c:v>0.6343</c:v>
                </c:pt>
                <c:pt idx="20">
                  <c:v>0.66116</c:v>
                </c:pt>
                <c:pt idx="21">
                  <c:v>0.68802</c:v>
                </c:pt>
                <c:pt idx="22">
                  <c:v>0.71488</c:v>
                </c:pt>
                <c:pt idx="23">
                  <c:v>0.74174</c:v>
                </c:pt>
                <c:pt idx="24">
                  <c:v>0.7686</c:v>
                </c:pt>
                <c:pt idx="25">
                  <c:v>0.7954600000000001</c:v>
                </c:pt>
                <c:pt idx="26">
                  <c:v>0.8223199999999998</c:v>
                </c:pt>
                <c:pt idx="27">
                  <c:v>0.8491799999999999</c:v>
                </c:pt>
                <c:pt idx="28">
                  <c:v>0.8760400000000002</c:v>
                </c:pt>
                <c:pt idx="29">
                  <c:v>0.9028999999999999</c:v>
                </c:pt>
                <c:pt idx="30">
                  <c:v>0.92976</c:v>
                </c:pt>
                <c:pt idx="31">
                  <c:v>0.9566199999999999</c:v>
                </c:pt>
                <c:pt idx="32">
                  <c:v>0.98348</c:v>
                </c:pt>
                <c:pt idx="33">
                  <c:v>1.01034</c:v>
                </c:pt>
                <c:pt idx="34">
                  <c:v>1.0372</c:v>
                </c:pt>
                <c:pt idx="35">
                  <c:v>1.0640599999999998</c:v>
                </c:pt>
                <c:pt idx="36">
                  <c:v>1.09092</c:v>
                </c:pt>
                <c:pt idx="37">
                  <c:v>1.11778</c:v>
                </c:pt>
                <c:pt idx="38">
                  <c:v>1.1446399999999999</c:v>
                </c:pt>
                <c:pt idx="39">
                  <c:v>1.1715</c:v>
                </c:pt>
                <c:pt idx="40">
                  <c:v>1.1983599999999999</c:v>
                </c:pt>
                <c:pt idx="41">
                  <c:v>1.22522</c:v>
                </c:pt>
                <c:pt idx="42">
                  <c:v>1.2520799999999999</c:v>
                </c:pt>
                <c:pt idx="43">
                  <c:v>1.27894</c:v>
                </c:pt>
                <c:pt idx="44">
                  <c:v>1.3057999999999998</c:v>
                </c:pt>
                <c:pt idx="45">
                  <c:v>1.33266</c:v>
                </c:pt>
                <c:pt idx="46">
                  <c:v>1.35952</c:v>
                </c:pt>
                <c:pt idx="47">
                  <c:v>1.3863799999999997</c:v>
                </c:pt>
                <c:pt idx="48">
                  <c:v>1.4132399999999998</c:v>
                </c:pt>
                <c:pt idx="49">
                  <c:v>1.4401</c:v>
                </c:pt>
                <c:pt idx="50">
                  <c:v>1.46696</c:v>
                </c:pt>
                <c:pt idx="51">
                  <c:v>1.4938200000000001</c:v>
                </c:pt>
                <c:pt idx="52">
                  <c:v>1.5206799999999998</c:v>
                </c:pt>
                <c:pt idx="53">
                  <c:v>1.54754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graf'!$I$3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graf'!$I$4:$I$57</c:f>
              <c:numCache>
                <c:ptCount val="54"/>
                <c:pt idx="0">
                  <c:v>0</c:v>
                </c:pt>
                <c:pt idx="1">
                  <c:v>0.1072164522509774</c:v>
                </c:pt>
                <c:pt idx="2">
                  <c:v>0.13572487308071707</c:v>
                </c:pt>
                <c:pt idx="3">
                  <c:v>0.1642332939104567</c:v>
                </c:pt>
                <c:pt idx="4">
                  <c:v>0.19274171474019636</c:v>
                </c:pt>
                <c:pt idx="5">
                  <c:v>0.221250135569936</c:v>
                </c:pt>
                <c:pt idx="6">
                  <c:v>0.24975855639967567</c:v>
                </c:pt>
                <c:pt idx="7">
                  <c:v>0.2782669772294153</c:v>
                </c:pt>
                <c:pt idx="8">
                  <c:v>0.306775398059155</c:v>
                </c:pt>
                <c:pt idx="9">
                  <c:v>0.3352838188888946</c:v>
                </c:pt>
                <c:pt idx="10">
                  <c:v>0.3637922397186343</c:v>
                </c:pt>
                <c:pt idx="11">
                  <c:v>0.39230066054837387</c:v>
                </c:pt>
                <c:pt idx="12">
                  <c:v>0.42080908137811357</c:v>
                </c:pt>
                <c:pt idx="13">
                  <c:v>0.44931750220785327</c:v>
                </c:pt>
                <c:pt idx="14">
                  <c:v>0.47782592303759286</c:v>
                </c:pt>
                <c:pt idx="15">
                  <c:v>0.5063343438673326</c:v>
                </c:pt>
                <c:pt idx="16">
                  <c:v>0.5348427646970721</c:v>
                </c:pt>
                <c:pt idx="17">
                  <c:v>0.5633511855268118</c:v>
                </c:pt>
                <c:pt idx="18">
                  <c:v>0.5918596063565515</c:v>
                </c:pt>
                <c:pt idx="19">
                  <c:v>0.6203680271862912</c:v>
                </c:pt>
                <c:pt idx="20">
                  <c:v>0.6488764480160308</c:v>
                </c:pt>
                <c:pt idx="21">
                  <c:v>0.6773848688457705</c:v>
                </c:pt>
                <c:pt idx="22">
                  <c:v>0.7058932896755101</c:v>
                </c:pt>
                <c:pt idx="23">
                  <c:v>0.7344017105052498</c:v>
                </c:pt>
                <c:pt idx="24">
                  <c:v>0.7629101313349894</c:v>
                </c:pt>
                <c:pt idx="25">
                  <c:v>0.7914185521647291</c:v>
                </c:pt>
                <c:pt idx="26">
                  <c:v>0.8199269729944688</c:v>
                </c:pt>
                <c:pt idx="27">
                  <c:v>0.8484353938242084</c:v>
                </c:pt>
                <c:pt idx="28">
                  <c:v>0.8769438146539481</c:v>
                </c:pt>
                <c:pt idx="29">
                  <c:v>0.9054522354836877</c:v>
                </c:pt>
                <c:pt idx="30">
                  <c:v>0.9339606563134274</c:v>
                </c:pt>
                <c:pt idx="31">
                  <c:v>0.9624690771431671</c:v>
                </c:pt>
                <c:pt idx="32">
                  <c:v>0.9909774979729067</c:v>
                </c:pt>
                <c:pt idx="33">
                  <c:v>1.0194859188026464</c:v>
                </c:pt>
                <c:pt idx="34">
                  <c:v>1.047994339632386</c:v>
                </c:pt>
                <c:pt idx="35">
                  <c:v>1.0765027604621258</c:v>
                </c:pt>
                <c:pt idx="36">
                  <c:v>1.1050111812918653</c:v>
                </c:pt>
                <c:pt idx="37">
                  <c:v>1.1335196021216047</c:v>
                </c:pt>
                <c:pt idx="38">
                  <c:v>1.1620280229513447</c:v>
                </c:pt>
                <c:pt idx="39">
                  <c:v>1.1905364437810841</c:v>
                </c:pt>
                <c:pt idx="40">
                  <c:v>1.219044864610824</c:v>
                </c:pt>
                <c:pt idx="41">
                  <c:v>1.2475532854405635</c:v>
                </c:pt>
                <c:pt idx="42">
                  <c:v>1.2760617062703032</c:v>
                </c:pt>
                <c:pt idx="43">
                  <c:v>1.304570127100043</c:v>
                </c:pt>
                <c:pt idx="44">
                  <c:v>1.3330785479297824</c:v>
                </c:pt>
                <c:pt idx="45">
                  <c:v>1.3615869687595223</c:v>
                </c:pt>
                <c:pt idx="46">
                  <c:v>1.3900953895892618</c:v>
                </c:pt>
                <c:pt idx="47">
                  <c:v>1.4186038104190015</c:v>
                </c:pt>
                <c:pt idx="48">
                  <c:v>1.4471122312487412</c:v>
                </c:pt>
                <c:pt idx="49">
                  <c:v>1.4756206520784807</c:v>
                </c:pt>
                <c:pt idx="50">
                  <c:v>1.5041290729082204</c:v>
                </c:pt>
                <c:pt idx="51">
                  <c:v>1.53263749373796</c:v>
                </c:pt>
                <c:pt idx="52">
                  <c:v>1.5611459145676998</c:v>
                </c:pt>
                <c:pt idx="53">
                  <c:v>1.5896543353974395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 dati x graf'!$J$3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graf'!$J$4:$J$57</c:f>
              <c:numCache>
                <c:ptCount val="54"/>
                <c:pt idx="0">
                  <c:v>0</c:v>
                </c:pt>
                <c:pt idx="1">
                  <c:v>0.15</c:v>
                </c:pt>
                <c:pt idx="2">
                  <c:v>0.175</c:v>
                </c:pt>
                <c:pt idx="3">
                  <c:v>0.2</c:v>
                </c:pt>
                <c:pt idx="4">
                  <c:v>0.225</c:v>
                </c:pt>
                <c:pt idx="5">
                  <c:v>0.25</c:v>
                </c:pt>
                <c:pt idx="6">
                  <c:v>0.275</c:v>
                </c:pt>
                <c:pt idx="7">
                  <c:v>0.3</c:v>
                </c:pt>
                <c:pt idx="8">
                  <c:v>0.325</c:v>
                </c:pt>
                <c:pt idx="9">
                  <c:v>0.35</c:v>
                </c:pt>
                <c:pt idx="10">
                  <c:v>0.375</c:v>
                </c:pt>
                <c:pt idx="11">
                  <c:v>0.4</c:v>
                </c:pt>
                <c:pt idx="12">
                  <c:v>0.425</c:v>
                </c:pt>
                <c:pt idx="13">
                  <c:v>0.45</c:v>
                </c:pt>
                <c:pt idx="14">
                  <c:v>0.475</c:v>
                </c:pt>
                <c:pt idx="15">
                  <c:v>0.5</c:v>
                </c:pt>
                <c:pt idx="16">
                  <c:v>0.525</c:v>
                </c:pt>
                <c:pt idx="17">
                  <c:v>0.55</c:v>
                </c:pt>
                <c:pt idx="18">
                  <c:v>0.575</c:v>
                </c:pt>
                <c:pt idx="19">
                  <c:v>0.6</c:v>
                </c:pt>
                <c:pt idx="20">
                  <c:v>0.625</c:v>
                </c:pt>
                <c:pt idx="21">
                  <c:v>0.65</c:v>
                </c:pt>
                <c:pt idx="22">
                  <c:v>0.675</c:v>
                </c:pt>
                <c:pt idx="23">
                  <c:v>0.7</c:v>
                </c:pt>
                <c:pt idx="24">
                  <c:v>0.725</c:v>
                </c:pt>
                <c:pt idx="25">
                  <c:v>0.75</c:v>
                </c:pt>
                <c:pt idx="26">
                  <c:v>0.775</c:v>
                </c:pt>
                <c:pt idx="27">
                  <c:v>0.8</c:v>
                </c:pt>
                <c:pt idx="28">
                  <c:v>0.825</c:v>
                </c:pt>
                <c:pt idx="29">
                  <c:v>0.85</c:v>
                </c:pt>
                <c:pt idx="30">
                  <c:v>0.875</c:v>
                </c:pt>
                <c:pt idx="31">
                  <c:v>0.9</c:v>
                </c:pt>
                <c:pt idx="32">
                  <c:v>0.925</c:v>
                </c:pt>
                <c:pt idx="33">
                  <c:v>0.95</c:v>
                </c:pt>
                <c:pt idx="34">
                  <c:v>0.975</c:v>
                </c:pt>
                <c:pt idx="35">
                  <c:v>1</c:v>
                </c:pt>
                <c:pt idx="36">
                  <c:v>1.025</c:v>
                </c:pt>
                <c:pt idx="37">
                  <c:v>1.05</c:v>
                </c:pt>
                <c:pt idx="38">
                  <c:v>1.075</c:v>
                </c:pt>
                <c:pt idx="39">
                  <c:v>1.1</c:v>
                </c:pt>
                <c:pt idx="40">
                  <c:v>1.125</c:v>
                </c:pt>
                <c:pt idx="41">
                  <c:v>1.15</c:v>
                </c:pt>
                <c:pt idx="42">
                  <c:v>1.175</c:v>
                </c:pt>
                <c:pt idx="43">
                  <c:v>1.2</c:v>
                </c:pt>
                <c:pt idx="44">
                  <c:v>1.225</c:v>
                </c:pt>
                <c:pt idx="45">
                  <c:v>1.25</c:v>
                </c:pt>
                <c:pt idx="46">
                  <c:v>1.275</c:v>
                </c:pt>
                <c:pt idx="47">
                  <c:v>1.3</c:v>
                </c:pt>
                <c:pt idx="48">
                  <c:v>1.325</c:v>
                </c:pt>
                <c:pt idx="49">
                  <c:v>1.35</c:v>
                </c:pt>
                <c:pt idx="50">
                  <c:v>1.375</c:v>
                </c:pt>
                <c:pt idx="51">
                  <c:v>1.4</c:v>
                </c:pt>
                <c:pt idx="52">
                  <c:v>1.425</c:v>
                </c:pt>
                <c:pt idx="53">
                  <c:v>1.45</c:v>
                </c:pt>
              </c:numCache>
            </c:numRef>
          </c:val>
          <c:smooth val="1"/>
        </c:ser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MarkSkip val="3"/>
        <c:noMultiLvlLbl val="0"/>
      </c:catAx>
      <c:valAx>
        <c:axId val="45612316"/>
        <c:scaling>
          <c:orientation val="minMax"/>
          <c:max val="2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6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089"/>
          <c:w val="0.279"/>
          <c:h val="0.17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fisso ==&gt; cellulare dopo le 18:30 (19:00 per Wind)</a:t>
            </a:r>
          </a:p>
        </c:rich>
      </c:tx>
      <c:layout>
        <c:manualLayout>
          <c:xMode val="factor"/>
          <c:yMode val="factor"/>
          <c:x val="0.03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4775"/>
          <c:w val="0.9997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graf'!$B$3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graf'!$B$4:$B$57</c:f>
              <c:numCache>
                <c:ptCount val="54"/>
                <c:pt idx="0">
                  <c:v>0</c:v>
                </c:pt>
                <c:pt idx="1">
                  <c:v>0.010333333333333332</c:v>
                </c:pt>
                <c:pt idx="2">
                  <c:v>0.020666666666666663</c:v>
                </c:pt>
                <c:pt idx="3">
                  <c:v>0.031</c:v>
                </c:pt>
                <c:pt idx="4">
                  <c:v>0.041333333333333326</c:v>
                </c:pt>
                <c:pt idx="5">
                  <c:v>0.051666666666666666</c:v>
                </c:pt>
                <c:pt idx="6">
                  <c:v>0.062</c:v>
                </c:pt>
                <c:pt idx="7">
                  <c:v>0.07233333333333335</c:v>
                </c:pt>
                <c:pt idx="8">
                  <c:v>0.08266666666666665</c:v>
                </c:pt>
                <c:pt idx="9">
                  <c:v>0.09300000000000001</c:v>
                </c:pt>
                <c:pt idx="10">
                  <c:v>0.10333333333333333</c:v>
                </c:pt>
                <c:pt idx="11">
                  <c:v>0.11366666666666667</c:v>
                </c:pt>
                <c:pt idx="12">
                  <c:v>0.124</c:v>
                </c:pt>
                <c:pt idx="13">
                  <c:v>0.13433333333333333</c:v>
                </c:pt>
                <c:pt idx="14">
                  <c:v>0.1446666666666667</c:v>
                </c:pt>
                <c:pt idx="15">
                  <c:v>0.155</c:v>
                </c:pt>
                <c:pt idx="16">
                  <c:v>0.1653333333333333</c:v>
                </c:pt>
                <c:pt idx="17">
                  <c:v>0.17566666666666667</c:v>
                </c:pt>
                <c:pt idx="18">
                  <c:v>0.18600000000000003</c:v>
                </c:pt>
                <c:pt idx="19">
                  <c:v>0.19633333333333333</c:v>
                </c:pt>
                <c:pt idx="20">
                  <c:v>0.20666666666666667</c:v>
                </c:pt>
                <c:pt idx="21">
                  <c:v>0.217</c:v>
                </c:pt>
                <c:pt idx="22">
                  <c:v>0.22733333333333333</c:v>
                </c:pt>
                <c:pt idx="23">
                  <c:v>0.2376666666666667</c:v>
                </c:pt>
                <c:pt idx="24">
                  <c:v>0.248</c:v>
                </c:pt>
                <c:pt idx="25">
                  <c:v>0.25833333333333336</c:v>
                </c:pt>
                <c:pt idx="26">
                  <c:v>0.26866666666666666</c:v>
                </c:pt>
                <c:pt idx="27">
                  <c:v>0.279</c:v>
                </c:pt>
                <c:pt idx="28">
                  <c:v>0.2893333333333334</c:v>
                </c:pt>
                <c:pt idx="29">
                  <c:v>0.29966666666666664</c:v>
                </c:pt>
                <c:pt idx="30">
                  <c:v>0.31</c:v>
                </c:pt>
                <c:pt idx="31">
                  <c:v>0.32033333333333336</c:v>
                </c:pt>
                <c:pt idx="32">
                  <c:v>0.3306666666666666</c:v>
                </c:pt>
                <c:pt idx="33">
                  <c:v>0.341</c:v>
                </c:pt>
                <c:pt idx="34">
                  <c:v>0.35133333333333333</c:v>
                </c:pt>
                <c:pt idx="35">
                  <c:v>0.36166666666666664</c:v>
                </c:pt>
                <c:pt idx="36">
                  <c:v>0.37200000000000005</c:v>
                </c:pt>
                <c:pt idx="37">
                  <c:v>0.38233333333333336</c:v>
                </c:pt>
                <c:pt idx="38">
                  <c:v>0.39266666666666666</c:v>
                </c:pt>
                <c:pt idx="39">
                  <c:v>0.403</c:v>
                </c:pt>
                <c:pt idx="40">
                  <c:v>0.41333333333333333</c:v>
                </c:pt>
                <c:pt idx="41">
                  <c:v>0.4236666666666667</c:v>
                </c:pt>
                <c:pt idx="42">
                  <c:v>0.434</c:v>
                </c:pt>
                <c:pt idx="43">
                  <c:v>0.44433333333333336</c:v>
                </c:pt>
                <c:pt idx="44">
                  <c:v>0.45466666666666666</c:v>
                </c:pt>
                <c:pt idx="45">
                  <c:v>0.465</c:v>
                </c:pt>
                <c:pt idx="46">
                  <c:v>0.4753333333333334</c:v>
                </c:pt>
                <c:pt idx="47">
                  <c:v>0.48566666666666664</c:v>
                </c:pt>
                <c:pt idx="48">
                  <c:v>0.496</c:v>
                </c:pt>
                <c:pt idx="49">
                  <c:v>0.5063333333333333</c:v>
                </c:pt>
                <c:pt idx="50">
                  <c:v>0.5166666666666667</c:v>
                </c:pt>
                <c:pt idx="51">
                  <c:v>0.527</c:v>
                </c:pt>
                <c:pt idx="52">
                  <c:v>0.5373333333333333</c:v>
                </c:pt>
                <c:pt idx="53">
                  <c:v>0.5476666666666667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graf'!$C$3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graf'!$C$4:$C$57</c:f>
              <c:numCache>
                <c:ptCount val="54"/>
                <c:pt idx="0">
                  <c:v>0</c:v>
                </c:pt>
                <c:pt idx="1">
                  <c:v>0.13765</c:v>
                </c:pt>
                <c:pt idx="2">
                  <c:v>0.15133999999999997</c:v>
                </c:pt>
                <c:pt idx="3">
                  <c:v>0.16503</c:v>
                </c:pt>
                <c:pt idx="4">
                  <c:v>0.17872</c:v>
                </c:pt>
                <c:pt idx="5">
                  <c:v>0.19241</c:v>
                </c:pt>
                <c:pt idx="6">
                  <c:v>0.2061</c:v>
                </c:pt>
                <c:pt idx="7">
                  <c:v>0.21978999999999999</c:v>
                </c:pt>
                <c:pt idx="8">
                  <c:v>0.23347999999999997</c:v>
                </c:pt>
                <c:pt idx="9">
                  <c:v>0.24717</c:v>
                </c:pt>
                <c:pt idx="10">
                  <c:v>0.26086</c:v>
                </c:pt>
                <c:pt idx="11">
                  <c:v>0.27454999999999996</c:v>
                </c:pt>
                <c:pt idx="12">
                  <c:v>0.28824</c:v>
                </c:pt>
                <c:pt idx="13">
                  <c:v>0.30193</c:v>
                </c:pt>
                <c:pt idx="14">
                  <c:v>0.31562</c:v>
                </c:pt>
                <c:pt idx="15">
                  <c:v>0.32931000000000005</c:v>
                </c:pt>
                <c:pt idx="16">
                  <c:v>0.3429999999999999</c:v>
                </c:pt>
                <c:pt idx="17">
                  <c:v>0.35669000000000006</c:v>
                </c:pt>
                <c:pt idx="18">
                  <c:v>0.37038000000000004</c:v>
                </c:pt>
                <c:pt idx="19">
                  <c:v>0.38407</c:v>
                </c:pt>
                <c:pt idx="20">
                  <c:v>0.39776000000000006</c:v>
                </c:pt>
                <c:pt idx="21">
                  <c:v>0.41145000000000004</c:v>
                </c:pt>
                <c:pt idx="22">
                  <c:v>0.42514</c:v>
                </c:pt>
                <c:pt idx="23">
                  <c:v>0.43883000000000005</c:v>
                </c:pt>
                <c:pt idx="24">
                  <c:v>0.45252000000000003</c:v>
                </c:pt>
                <c:pt idx="25">
                  <c:v>0.46621</c:v>
                </c:pt>
                <c:pt idx="26">
                  <c:v>0.4799</c:v>
                </c:pt>
                <c:pt idx="27">
                  <c:v>0.49359000000000003</c:v>
                </c:pt>
                <c:pt idx="28">
                  <c:v>0.5072800000000001</c:v>
                </c:pt>
                <c:pt idx="29">
                  <c:v>0.5209699999999998</c:v>
                </c:pt>
                <c:pt idx="30">
                  <c:v>0.53466</c:v>
                </c:pt>
                <c:pt idx="31">
                  <c:v>0.54835</c:v>
                </c:pt>
                <c:pt idx="32">
                  <c:v>0.5620399999999999</c:v>
                </c:pt>
                <c:pt idx="33">
                  <c:v>0.57573</c:v>
                </c:pt>
                <c:pt idx="34">
                  <c:v>0.5894199999999999</c:v>
                </c:pt>
                <c:pt idx="35">
                  <c:v>0.6031099999999998</c:v>
                </c:pt>
                <c:pt idx="36">
                  <c:v>0.6167999999999999</c:v>
                </c:pt>
                <c:pt idx="37">
                  <c:v>0.6304899999999999</c:v>
                </c:pt>
                <c:pt idx="38">
                  <c:v>0.64418</c:v>
                </c:pt>
                <c:pt idx="39">
                  <c:v>0.65787</c:v>
                </c:pt>
                <c:pt idx="40">
                  <c:v>0.6715599999999999</c:v>
                </c:pt>
                <c:pt idx="41">
                  <c:v>0.6852499999999999</c:v>
                </c:pt>
                <c:pt idx="42">
                  <c:v>0.6989399999999999</c:v>
                </c:pt>
                <c:pt idx="43">
                  <c:v>0.7126299999999999</c:v>
                </c:pt>
                <c:pt idx="44">
                  <c:v>0.7263199999999999</c:v>
                </c:pt>
                <c:pt idx="45">
                  <c:v>0.74001</c:v>
                </c:pt>
                <c:pt idx="46">
                  <c:v>0.7536999999999999</c:v>
                </c:pt>
                <c:pt idx="47">
                  <c:v>0.7673899999999999</c:v>
                </c:pt>
                <c:pt idx="48">
                  <c:v>0.78108</c:v>
                </c:pt>
                <c:pt idx="49">
                  <c:v>0.7947699999999999</c:v>
                </c:pt>
                <c:pt idx="50">
                  <c:v>0.8084600000000001</c:v>
                </c:pt>
                <c:pt idx="51">
                  <c:v>0.82215</c:v>
                </c:pt>
                <c:pt idx="52">
                  <c:v>0.83584</c:v>
                </c:pt>
                <c:pt idx="53">
                  <c:v>0.84953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graf'!$D$3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graf'!$D$4:$D$57</c:f>
              <c:numCache>
                <c:ptCount val="54"/>
                <c:pt idx="0">
                  <c:v>0</c:v>
                </c:pt>
                <c:pt idx="1">
                  <c:v>0.0938402185645597</c:v>
                </c:pt>
                <c:pt idx="2">
                  <c:v>0.10897240570788165</c:v>
                </c:pt>
                <c:pt idx="3">
                  <c:v>0.12410459285120361</c:v>
                </c:pt>
                <c:pt idx="4">
                  <c:v>0.13923677999452558</c:v>
                </c:pt>
                <c:pt idx="5">
                  <c:v>0.1543689671378475</c:v>
                </c:pt>
                <c:pt idx="6">
                  <c:v>0.16950115428116946</c:v>
                </c:pt>
                <c:pt idx="7">
                  <c:v>0.18463334142449142</c:v>
                </c:pt>
                <c:pt idx="8">
                  <c:v>0.19976552856781335</c:v>
                </c:pt>
                <c:pt idx="9">
                  <c:v>0.21489771571113533</c:v>
                </c:pt>
                <c:pt idx="10">
                  <c:v>0.23002990285445726</c:v>
                </c:pt>
                <c:pt idx="11">
                  <c:v>0.2451620899977792</c:v>
                </c:pt>
                <c:pt idx="12">
                  <c:v>0.2602942771411012</c:v>
                </c:pt>
                <c:pt idx="13">
                  <c:v>0.27542646428442313</c:v>
                </c:pt>
                <c:pt idx="14">
                  <c:v>0.2905586514277451</c:v>
                </c:pt>
                <c:pt idx="15">
                  <c:v>0.30569083857106705</c:v>
                </c:pt>
                <c:pt idx="16">
                  <c:v>0.320823025714389</c:v>
                </c:pt>
                <c:pt idx="17">
                  <c:v>0.33595521285771096</c:v>
                </c:pt>
                <c:pt idx="18">
                  <c:v>0.3510874000010329</c:v>
                </c:pt>
                <c:pt idx="19">
                  <c:v>0.3662195871443548</c:v>
                </c:pt>
                <c:pt idx="20">
                  <c:v>0.3813517742876768</c:v>
                </c:pt>
                <c:pt idx="21">
                  <c:v>0.39648396143099873</c:v>
                </c:pt>
                <c:pt idx="22">
                  <c:v>0.41161614857432066</c:v>
                </c:pt>
                <c:pt idx="23">
                  <c:v>0.42674833571764265</c:v>
                </c:pt>
                <c:pt idx="24">
                  <c:v>0.4418805228609646</c:v>
                </c:pt>
                <c:pt idx="25">
                  <c:v>0.45701271000428667</c:v>
                </c:pt>
                <c:pt idx="26">
                  <c:v>0.47214489714760843</c:v>
                </c:pt>
                <c:pt idx="27">
                  <c:v>0.48727708429093053</c:v>
                </c:pt>
                <c:pt idx="28">
                  <c:v>0.5024092714342525</c:v>
                </c:pt>
                <c:pt idx="29">
                  <c:v>0.5175414585775744</c:v>
                </c:pt>
                <c:pt idx="30">
                  <c:v>0.5326736457208964</c:v>
                </c:pt>
                <c:pt idx="31">
                  <c:v>0.5478058328642184</c:v>
                </c:pt>
                <c:pt idx="32">
                  <c:v>0.5629380200075402</c:v>
                </c:pt>
                <c:pt idx="33">
                  <c:v>0.5780702071508622</c:v>
                </c:pt>
                <c:pt idx="34">
                  <c:v>0.5932023942941843</c:v>
                </c:pt>
                <c:pt idx="35">
                  <c:v>0.6083345814375061</c:v>
                </c:pt>
                <c:pt idx="36">
                  <c:v>0.6234667685808282</c:v>
                </c:pt>
                <c:pt idx="37">
                  <c:v>0.6385989557241502</c:v>
                </c:pt>
                <c:pt idx="38">
                  <c:v>0.653731142867472</c:v>
                </c:pt>
                <c:pt idx="39">
                  <c:v>0.668863330010794</c:v>
                </c:pt>
                <c:pt idx="40">
                  <c:v>0.683995517154116</c:v>
                </c:pt>
                <c:pt idx="41">
                  <c:v>0.6991277042974379</c:v>
                </c:pt>
                <c:pt idx="42">
                  <c:v>0.7142598914407599</c:v>
                </c:pt>
                <c:pt idx="43">
                  <c:v>0.7293920785840818</c:v>
                </c:pt>
                <c:pt idx="44">
                  <c:v>0.7445242657274037</c:v>
                </c:pt>
                <c:pt idx="45">
                  <c:v>0.7596564528707257</c:v>
                </c:pt>
                <c:pt idx="46">
                  <c:v>0.7747886400140477</c:v>
                </c:pt>
                <c:pt idx="47">
                  <c:v>0.7899208271573696</c:v>
                </c:pt>
                <c:pt idx="48">
                  <c:v>0.8050530143006915</c:v>
                </c:pt>
                <c:pt idx="49">
                  <c:v>0.8201852014440134</c:v>
                </c:pt>
                <c:pt idx="50">
                  <c:v>0.8353173885873356</c:v>
                </c:pt>
                <c:pt idx="51">
                  <c:v>0.8504495757306574</c:v>
                </c:pt>
                <c:pt idx="52">
                  <c:v>0.8655817628739793</c:v>
                </c:pt>
                <c:pt idx="53">
                  <c:v>0.8807139500173015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graf'!$E$3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graf'!$E$4:$E$57</c:f>
              <c:numCache>
                <c:ptCount val="54"/>
                <c:pt idx="0">
                  <c:v>0</c:v>
                </c:pt>
                <c:pt idx="1">
                  <c:v>0.1375</c:v>
                </c:pt>
                <c:pt idx="2">
                  <c:v>0.15</c:v>
                </c:pt>
                <c:pt idx="3">
                  <c:v>0.1625</c:v>
                </c:pt>
                <c:pt idx="4">
                  <c:v>0.175</c:v>
                </c:pt>
                <c:pt idx="5">
                  <c:v>0.1875</c:v>
                </c:pt>
                <c:pt idx="6">
                  <c:v>0.2</c:v>
                </c:pt>
                <c:pt idx="7">
                  <c:v>0.2125</c:v>
                </c:pt>
                <c:pt idx="8">
                  <c:v>0.225</c:v>
                </c:pt>
                <c:pt idx="9">
                  <c:v>0.2375</c:v>
                </c:pt>
                <c:pt idx="10">
                  <c:v>0.25</c:v>
                </c:pt>
                <c:pt idx="11">
                  <c:v>0.2625</c:v>
                </c:pt>
                <c:pt idx="12">
                  <c:v>0.275</c:v>
                </c:pt>
                <c:pt idx="13">
                  <c:v>0.2875</c:v>
                </c:pt>
                <c:pt idx="14">
                  <c:v>0.3</c:v>
                </c:pt>
                <c:pt idx="15">
                  <c:v>0.3125</c:v>
                </c:pt>
                <c:pt idx="16">
                  <c:v>0.325</c:v>
                </c:pt>
                <c:pt idx="17">
                  <c:v>0.3375</c:v>
                </c:pt>
                <c:pt idx="18">
                  <c:v>0.35</c:v>
                </c:pt>
                <c:pt idx="19">
                  <c:v>0.3625</c:v>
                </c:pt>
                <c:pt idx="20">
                  <c:v>0.375</c:v>
                </c:pt>
                <c:pt idx="21">
                  <c:v>0.3875</c:v>
                </c:pt>
                <c:pt idx="22">
                  <c:v>0.4</c:v>
                </c:pt>
                <c:pt idx="23">
                  <c:v>0.4125</c:v>
                </c:pt>
                <c:pt idx="24">
                  <c:v>0.425</c:v>
                </c:pt>
                <c:pt idx="25">
                  <c:v>0.4375</c:v>
                </c:pt>
                <c:pt idx="26">
                  <c:v>0.45</c:v>
                </c:pt>
                <c:pt idx="27">
                  <c:v>0.4625</c:v>
                </c:pt>
                <c:pt idx="28">
                  <c:v>0.475</c:v>
                </c:pt>
                <c:pt idx="29">
                  <c:v>0.4875</c:v>
                </c:pt>
                <c:pt idx="30">
                  <c:v>0.5</c:v>
                </c:pt>
                <c:pt idx="31">
                  <c:v>0.5125</c:v>
                </c:pt>
                <c:pt idx="32">
                  <c:v>0.525</c:v>
                </c:pt>
                <c:pt idx="33">
                  <c:v>0.5375</c:v>
                </c:pt>
                <c:pt idx="34">
                  <c:v>0.55</c:v>
                </c:pt>
                <c:pt idx="35">
                  <c:v>0.5625</c:v>
                </c:pt>
                <c:pt idx="36">
                  <c:v>0.575</c:v>
                </c:pt>
                <c:pt idx="37">
                  <c:v>0.5875</c:v>
                </c:pt>
                <c:pt idx="38">
                  <c:v>0.6</c:v>
                </c:pt>
                <c:pt idx="39">
                  <c:v>0.6125</c:v>
                </c:pt>
                <c:pt idx="40">
                  <c:v>0.625</c:v>
                </c:pt>
                <c:pt idx="41">
                  <c:v>0.6375</c:v>
                </c:pt>
                <c:pt idx="42">
                  <c:v>0.65</c:v>
                </c:pt>
                <c:pt idx="43">
                  <c:v>0.6625</c:v>
                </c:pt>
                <c:pt idx="44">
                  <c:v>0.675</c:v>
                </c:pt>
                <c:pt idx="45">
                  <c:v>0.6875</c:v>
                </c:pt>
                <c:pt idx="46">
                  <c:v>0.7</c:v>
                </c:pt>
                <c:pt idx="47">
                  <c:v>0.7125</c:v>
                </c:pt>
                <c:pt idx="48">
                  <c:v>0.725</c:v>
                </c:pt>
                <c:pt idx="49">
                  <c:v>0.7375</c:v>
                </c:pt>
                <c:pt idx="50">
                  <c:v>0.75</c:v>
                </c:pt>
                <c:pt idx="51">
                  <c:v>0.7625</c:v>
                </c:pt>
                <c:pt idx="52">
                  <c:v>0.775</c:v>
                </c:pt>
                <c:pt idx="53">
                  <c:v>0.7875</c:v>
                </c:pt>
              </c:numCache>
            </c:numRef>
          </c:val>
          <c:smooth val="1"/>
        </c:ser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tickMarkSkip val="3"/>
        <c:noMultiLvlLbl val="0"/>
      </c:catAx>
      <c:valAx>
        <c:axId val="3610086"/>
        <c:scaling>
          <c:orientation val="minMax"/>
          <c:max val="0.8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2"/>
          <c:y val="0.11825"/>
          <c:w val="0.28625"/>
          <c:h val="0.152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035"/>
          <c:w val="0.94775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graf'!$S$3</c:f>
              <c:strCache>
                <c:ptCount val="1"/>
                <c:pt idx="0">
                  <c:v>Telecom rid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graf'!$S$4:$S$57</c:f>
              <c:numCache>
                <c:ptCount val="54"/>
                <c:pt idx="0">
                  <c:v>0</c:v>
                </c:pt>
                <c:pt idx="1">
                  <c:v>0.06288895660212677</c:v>
                </c:pt>
                <c:pt idx="2">
                  <c:v>0.06380308531351517</c:v>
                </c:pt>
                <c:pt idx="3">
                  <c:v>0.06471721402490355</c:v>
                </c:pt>
                <c:pt idx="4">
                  <c:v>0.06563134273629194</c:v>
                </c:pt>
                <c:pt idx="5">
                  <c:v>0.06654547144768033</c:v>
                </c:pt>
                <c:pt idx="6">
                  <c:v>0.06745960015906872</c:v>
                </c:pt>
                <c:pt idx="7">
                  <c:v>0.0683737288704571</c:v>
                </c:pt>
                <c:pt idx="8">
                  <c:v>0.06928785758184551</c:v>
                </c:pt>
                <c:pt idx="9">
                  <c:v>0.0702019862932339</c:v>
                </c:pt>
                <c:pt idx="10">
                  <c:v>0.07111611500462228</c:v>
                </c:pt>
                <c:pt idx="11">
                  <c:v>0.07203024371601068</c:v>
                </c:pt>
                <c:pt idx="12">
                  <c:v>0.07294437242739908</c:v>
                </c:pt>
                <c:pt idx="13">
                  <c:v>0.07385850113878746</c:v>
                </c:pt>
                <c:pt idx="14">
                  <c:v>0.07477262985017585</c:v>
                </c:pt>
                <c:pt idx="15">
                  <c:v>0.07568675856156425</c:v>
                </c:pt>
                <c:pt idx="16">
                  <c:v>0.07660088727295264</c:v>
                </c:pt>
                <c:pt idx="17">
                  <c:v>0.07751501598434103</c:v>
                </c:pt>
                <c:pt idx="18">
                  <c:v>0.07842914469572941</c:v>
                </c:pt>
                <c:pt idx="19">
                  <c:v>0.0793432734071178</c:v>
                </c:pt>
                <c:pt idx="20">
                  <c:v>0.08025740211850621</c:v>
                </c:pt>
                <c:pt idx="21">
                  <c:v>0.08117153082989459</c:v>
                </c:pt>
                <c:pt idx="22">
                  <c:v>0.08208565954128298</c:v>
                </c:pt>
                <c:pt idx="23">
                  <c:v>0.08299978825267136</c:v>
                </c:pt>
                <c:pt idx="24">
                  <c:v>0.08391391696405975</c:v>
                </c:pt>
                <c:pt idx="25">
                  <c:v>0.08482804567544816</c:v>
                </c:pt>
                <c:pt idx="26">
                  <c:v>0.08574217438683654</c:v>
                </c:pt>
                <c:pt idx="27">
                  <c:v>0.08665630309822493</c:v>
                </c:pt>
                <c:pt idx="28">
                  <c:v>0.08757043180961332</c:v>
                </c:pt>
                <c:pt idx="29">
                  <c:v>0.08848456052100172</c:v>
                </c:pt>
                <c:pt idx="30">
                  <c:v>0.08939868923239011</c:v>
                </c:pt>
                <c:pt idx="31">
                  <c:v>0.0903128179437785</c:v>
                </c:pt>
                <c:pt idx="32">
                  <c:v>0.09122694665516688</c:v>
                </c:pt>
                <c:pt idx="33">
                  <c:v>0.09214107536655529</c:v>
                </c:pt>
                <c:pt idx="34">
                  <c:v>0.09305520407794368</c:v>
                </c:pt>
                <c:pt idx="35">
                  <c:v>0.09396933278933206</c:v>
                </c:pt>
                <c:pt idx="36">
                  <c:v>0.09488346150072045</c:v>
                </c:pt>
                <c:pt idx="37">
                  <c:v>0.09579759021210886</c:v>
                </c:pt>
                <c:pt idx="38">
                  <c:v>0.09671171892349724</c:v>
                </c:pt>
                <c:pt idx="39">
                  <c:v>0.09762584763488563</c:v>
                </c:pt>
                <c:pt idx="40">
                  <c:v>0.09853997634627402</c:v>
                </c:pt>
                <c:pt idx="41">
                  <c:v>0.0994541050576624</c:v>
                </c:pt>
                <c:pt idx="42">
                  <c:v>0.1003682337690508</c:v>
                </c:pt>
                <c:pt idx="43">
                  <c:v>0.1012823624804392</c:v>
                </c:pt>
                <c:pt idx="44">
                  <c:v>0.10219649119182758</c:v>
                </c:pt>
                <c:pt idx="45">
                  <c:v>0.10311061990321596</c:v>
                </c:pt>
                <c:pt idx="46">
                  <c:v>0.10402474861460437</c:v>
                </c:pt>
                <c:pt idx="47">
                  <c:v>0.10493887732599276</c:v>
                </c:pt>
                <c:pt idx="48">
                  <c:v>0.10585300603738114</c:v>
                </c:pt>
                <c:pt idx="49">
                  <c:v>0.10676713474876953</c:v>
                </c:pt>
                <c:pt idx="50">
                  <c:v>0.10768126346015794</c:v>
                </c:pt>
                <c:pt idx="51">
                  <c:v>0.10859539217154632</c:v>
                </c:pt>
                <c:pt idx="52">
                  <c:v>0.1095095208829347</c:v>
                </c:pt>
                <c:pt idx="53">
                  <c:v>0.1104236495943231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graf'!$T$3</c:f>
              <c:strCache>
                <c:ptCount val="1"/>
                <c:pt idx="0">
                  <c:v>Infostr rid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graf'!$T$4:$T$57</c:f>
              <c:numCache>
                <c:ptCount val="54"/>
                <c:pt idx="0">
                  <c:v>0</c:v>
                </c:pt>
                <c:pt idx="1">
                  <c:v>0.06269</c:v>
                </c:pt>
                <c:pt idx="2">
                  <c:v>0.06345999999999999</c:v>
                </c:pt>
                <c:pt idx="3">
                  <c:v>0.06423</c:v>
                </c:pt>
                <c:pt idx="4">
                  <c:v>0.065</c:v>
                </c:pt>
                <c:pt idx="5">
                  <c:v>0.06577000000000001</c:v>
                </c:pt>
                <c:pt idx="6">
                  <c:v>0.06654</c:v>
                </c:pt>
                <c:pt idx="7">
                  <c:v>0.06731</c:v>
                </c:pt>
                <c:pt idx="8">
                  <c:v>0.06808</c:v>
                </c:pt>
                <c:pt idx="9">
                  <c:v>0.06885</c:v>
                </c:pt>
                <c:pt idx="10">
                  <c:v>0.06962</c:v>
                </c:pt>
                <c:pt idx="11">
                  <c:v>0.07039000000000001</c:v>
                </c:pt>
                <c:pt idx="12">
                  <c:v>0.07116</c:v>
                </c:pt>
                <c:pt idx="13">
                  <c:v>0.07193</c:v>
                </c:pt>
                <c:pt idx="14">
                  <c:v>0.0727</c:v>
                </c:pt>
                <c:pt idx="15">
                  <c:v>0.07347000000000001</c:v>
                </c:pt>
                <c:pt idx="16">
                  <c:v>0.07424</c:v>
                </c:pt>
                <c:pt idx="17">
                  <c:v>0.07501</c:v>
                </c:pt>
                <c:pt idx="18">
                  <c:v>0.07578</c:v>
                </c:pt>
                <c:pt idx="19">
                  <c:v>0.07654999999999999</c:v>
                </c:pt>
                <c:pt idx="20">
                  <c:v>0.07732</c:v>
                </c:pt>
                <c:pt idx="21">
                  <c:v>0.07809</c:v>
                </c:pt>
                <c:pt idx="22">
                  <c:v>0.07886</c:v>
                </c:pt>
                <c:pt idx="23">
                  <c:v>0.07962999999999999</c:v>
                </c:pt>
                <c:pt idx="24">
                  <c:v>0.08039999999999999</c:v>
                </c:pt>
                <c:pt idx="25">
                  <c:v>0.08117</c:v>
                </c:pt>
                <c:pt idx="26">
                  <c:v>0.08193999999999999</c:v>
                </c:pt>
                <c:pt idx="27">
                  <c:v>0.08270999999999999</c:v>
                </c:pt>
                <c:pt idx="28">
                  <c:v>0.08348000000000001</c:v>
                </c:pt>
                <c:pt idx="29">
                  <c:v>0.08425</c:v>
                </c:pt>
                <c:pt idx="30">
                  <c:v>0.08501999999999998</c:v>
                </c:pt>
                <c:pt idx="31">
                  <c:v>0.08579</c:v>
                </c:pt>
                <c:pt idx="32">
                  <c:v>0.08655999999999998</c:v>
                </c:pt>
                <c:pt idx="33">
                  <c:v>0.08732999999999999</c:v>
                </c:pt>
                <c:pt idx="34">
                  <c:v>0.08810000000000001</c:v>
                </c:pt>
                <c:pt idx="35">
                  <c:v>0.08887</c:v>
                </c:pt>
                <c:pt idx="36">
                  <c:v>0.08964</c:v>
                </c:pt>
                <c:pt idx="37">
                  <c:v>0.09041</c:v>
                </c:pt>
                <c:pt idx="38">
                  <c:v>0.09118</c:v>
                </c:pt>
                <c:pt idx="39">
                  <c:v>0.09194999999999999</c:v>
                </c:pt>
                <c:pt idx="40">
                  <c:v>0.09272</c:v>
                </c:pt>
                <c:pt idx="41">
                  <c:v>0.09349</c:v>
                </c:pt>
                <c:pt idx="42">
                  <c:v>0.09426</c:v>
                </c:pt>
                <c:pt idx="43">
                  <c:v>0.09503</c:v>
                </c:pt>
                <c:pt idx="44">
                  <c:v>0.0958</c:v>
                </c:pt>
                <c:pt idx="45">
                  <c:v>0.09656999999999999</c:v>
                </c:pt>
                <c:pt idx="46">
                  <c:v>0.09734</c:v>
                </c:pt>
                <c:pt idx="47">
                  <c:v>0.09811</c:v>
                </c:pt>
                <c:pt idx="48">
                  <c:v>0.09888</c:v>
                </c:pt>
                <c:pt idx="49">
                  <c:v>0.09965</c:v>
                </c:pt>
                <c:pt idx="50">
                  <c:v>0.10042</c:v>
                </c:pt>
                <c:pt idx="51">
                  <c:v>0.10119000000000002</c:v>
                </c:pt>
                <c:pt idx="52">
                  <c:v>0.10196</c:v>
                </c:pt>
                <c:pt idx="53">
                  <c:v>0.10273000000000002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graf'!$U$3</c:f>
              <c:strCache>
                <c:ptCount val="1"/>
                <c:pt idx="0">
                  <c:v>Tele2 rid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graf'!$U$4:$U$57</c:f>
              <c:numCache>
                <c:ptCount val="54"/>
                <c:pt idx="0">
                  <c:v>0</c:v>
                </c:pt>
                <c:pt idx="1">
                  <c:v>0.062400000000000004</c:v>
                </c:pt>
                <c:pt idx="2">
                  <c:v>0.0629</c:v>
                </c:pt>
                <c:pt idx="3">
                  <c:v>0.06340000000000001</c:v>
                </c:pt>
                <c:pt idx="4">
                  <c:v>0.06390000000000001</c:v>
                </c:pt>
                <c:pt idx="5">
                  <c:v>0.0644</c:v>
                </c:pt>
                <c:pt idx="6">
                  <c:v>0.0649</c:v>
                </c:pt>
                <c:pt idx="7">
                  <c:v>0.0654</c:v>
                </c:pt>
                <c:pt idx="8">
                  <c:v>0.06590000000000001</c:v>
                </c:pt>
                <c:pt idx="9">
                  <c:v>0.0664</c:v>
                </c:pt>
                <c:pt idx="10">
                  <c:v>0.0669</c:v>
                </c:pt>
                <c:pt idx="11">
                  <c:v>0.0674</c:v>
                </c:pt>
                <c:pt idx="12">
                  <c:v>0.0679</c:v>
                </c:pt>
                <c:pt idx="13">
                  <c:v>0.0684</c:v>
                </c:pt>
                <c:pt idx="14">
                  <c:v>0.0689</c:v>
                </c:pt>
                <c:pt idx="15">
                  <c:v>0.0694</c:v>
                </c:pt>
                <c:pt idx="16">
                  <c:v>0.0699</c:v>
                </c:pt>
                <c:pt idx="17">
                  <c:v>0.0704</c:v>
                </c:pt>
                <c:pt idx="18">
                  <c:v>0.0709</c:v>
                </c:pt>
                <c:pt idx="19">
                  <c:v>0.0714</c:v>
                </c:pt>
                <c:pt idx="20">
                  <c:v>0.0719</c:v>
                </c:pt>
                <c:pt idx="21">
                  <c:v>0.0724</c:v>
                </c:pt>
                <c:pt idx="22">
                  <c:v>0.0729</c:v>
                </c:pt>
                <c:pt idx="23">
                  <c:v>0.07339999999999999</c:v>
                </c:pt>
                <c:pt idx="24">
                  <c:v>0.07390000000000001</c:v>
                </c:pt>
                <c:pt idx="25">
                  <c:v>0.07440000000000001</c:v>
                </c:pt>
                <c:pt idx="26">
                  <c:v>0.07490000000000001</c:v>
                </c:pt>
                <c:pt idx="27">
                  <c:v>0.07540000000000001</c:v>
                </c:pt>
                <c:pt idx="28">
                  <c:v>0.0759</c:v>
                </c:pt>
                <c:pt idx="29">
                  <c:v>0.07640000000000001</c:v>
                </c:pt>
                <c:pt idx="30">
                  <c:v>0.07690000000000001</c:v>
                </c:pt>
                <c:pt idx="31">
                  <c:v>0.0774</c:v>
                </c:pt>
                <c:pt idx="32">
                  <c:v>0.07790000000000001</c:v>
                </c:pt>
                <c:pt idx="33">
                  <c:v>0.0784</c:v>
                </c:pt>
                <c:pt idx="34">
                  <c:v>0.07890000000000001</c:v>
                </c:pt>
                <c:pt idx="35">
                  <c:v>0.0794</c:v>
                </c:pt>
                <c:pt idx="36">
                  <c:v>0.0799</c:v>
                </c:pt>
                <c:pt idx="37">
                  <c:v>0.08040000000000001</c:v>
                </c:pt>
                <c:pt idx="38">
                  <c:v>0.0809</c:v>
                </c:pt>
                <c:pt idx="39">
                  <c:v>0.0814</c:v>
                </c:pt>
                <c:pt idx="40">
                  <c:v>0.08190000000000001</c:v>
                </c:pt>
                <c:pt idx="41">
                  <c:v>0.0824</c:v>
                </c:pt>
                <c:pt idx="42">
                  <c:v>0.08290000000000002</c:v>
                </c:pt>
                <c:pt idx="43">
                  <c:v>0.0834</c:v>
                </c:pt>
                <c:pt idx="44">
                  <c:v>0.0839</c:v>
                </c:pt>
                <c:pt idx="45">
                  <c:v>0.08440000000000002</c:v>
                </c:pt>
                <c:pt idx="46">
                  <c:v>0.0849</c:v>
                </c:pt>
                <c:pt idx="47">
                  <c:v>0.0854</c:v>
                </c:pt>
                <c:pt idx="48">
                  <c:v>0.0859</c:v>
                </c:pt>
                <c:pt idx="49">
                  <c:v>0.0864</c:v>
                </c:pt>
                <c:pt idx="50">
                  <c:v>0.08690000000000002</c:v>
                </c:pt>
                <c:pt idx="51">
                  <c:v>0.0874</c:v>
                </c:pt>
                <c:pt idx="52">
                  <c:v>0.0879</c:v>
                </c:pt>
                <c:pt idx="53">
                  <c:v>0.08839999999999999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graf'!$V$3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graf'!$V$4:$V$57</c:f>
              <c:numCache>
                <c:ptCount val="54"/>
                <c:pt idx="0">
                  <c:v>0</c:v>
                </c:pt>
                <c:pt idx="1">
                  <c:v>0.002841666666666667</c:v>
                </c:pt>
                <c:pt idx="2">
                  <c:v>0.005683333333333334</c:v>
                </c:pt>
                <c:pt idx="3">
                  <c:v>0.008525</c:v>
                </c:pt>
                <c:pt idx="4">
                  <c:v>0.011366666666666667</c:v>
                </c:pt>
                <c:pt idx="5">
                  <c:v>0.014208333333333333</c:v>
                </c:pt>
                <c:pt idx="6">
                  <c:v>0.01705</c:v>
                </c:pt>
                <c:pt idx="7">
                  <c:v>0.01989166666666667</c:v>
                </c:pt>
                <c:pt idx="8">
                  <c:v>0.022733333333333335</c:v>
                </c:pt>
                <c:pt idx="9">
                  <c:v>0.025575</c:v>
                </c:pt>
                <c:pt idx="10">
                  <c:v>0.028416666666666666</c:v>
                </c:pt>
                <c:pt idx="11">
                  <c:v>0.03125833333333333</c:v>
                </c:pt>
                <c:pt idx="12">
                  <c:v>0.0341</c:v>
                </c:pt>
                <c:pt idx="13">
                  <c:v>0.036941666666666664</c:v>
                </c:pt>
                <c:pt idx="14">
                  <c:v>0.03978333333333334</c:v>
                </c:pt>
                <c:pt idx="15">
                  <c:v>0.042625</c:v>
                </c:pt>
                <c:pt idx="16">
                  <c:v>0.04546666666666667</c:v>
                </c:pt>
                <c:pt idx="17">
                  <c:v>0.048308333333333335</c:v>
                </c:pt>
                <c:pt idx="18">
                  <c:v>0.05115</c:v>
                </c:pt>
                <c:pt idx="19">
                  <c:v>0.05399166666666667</c:v>
                </c:pt>
                <c:pt idx="20">
                  <c:v>0.05683333333333333</c:v>
                </c:pt>
                <c:pt idx="21">
                  <c:v>0.059675000000000006</c:v>
                </c:pt>
                <c:pt idx="22">
                  <c:v>0.06251666666666666</c:v>
                </c:pt>
                <c:pt idx="23">
                  <c:v>0.06535833333333334</c:v>
                </c:pt>
                <c:pt idx="24">
                  <c:v>0.0682</c:v>
                </c:pt>
                <c:pt idx="25">
                  <c:v>0.07104166666666668</c:v>
                </c:pt>
                <c:pt idx="26">
                  <c:v>0.07388333333333333</c:v>
                </c:pt>
                <c:pt idx="27">
                  <c:v>0.076725</c:v>
                </c:pt>
                <c:pt idx="28">
                  <c:v>0.07956666666666667</c:v>
                </c:pt>
                <c:pt idx="29">
                  <c:v>0.08240833333333333</c:v>
                </c:pt>
                <c:pt idx="30">
                  <c:v>0.08525</c:v>
                </c:pt>
                <c:pt idx="31">
                  <c:v>0.08809166666666668</c:v>
                </c:pt>
                <c:pt idx="32">
                  <c:v>0.09093333333333334</c:v>
                </c:pt>
                <c:pt idx="33">
                  <c:v>0.09377500000000001</c:v>
                </c:pt>
                <c:pt idx="34">
                  <c:v>0.09661666666666667</c:v>
                </c:pt>
                <c:pt idx="35">
                  <c:v>0.09945833333333333</c:v>
                </c:pt>
                <c:pt idx="36">
                  <c:v>0.1023</c:v>
                </c:pt>
                <c:pt idx="37">
                  <c:v>0.10514166666666667</c:v>
                </c:pt>
                <c:pt idx="38">
                  <c:v>0.10798333333333333</c:v>
                </c:pt>
                <c:pt idx="39">
                  <c:v>0.11082499999999999</c:v>
                </c:pt>
                <c:pt idx="40">
                  <c:v>0.11366666666666667</c:v>
                </c:pt>
                <c:pt idx="41">
                  <c:v>0.11650833333333332</c:v>
                </c:pt>
                <c:pt idx="42">
                  <c:v>0.11935000000000001</c:v>
                </c:pt>
                <c:pt idx="43">
                  <c:v>0.12219166666666668</c:v>
                </c:pt>
                <c:pt idx="44">
                  <c:v>0.12503333333333333</c:v>
                </c:pt>
                <c:pt idx="45">
                  <c:v>0.12787500000000002</c:v>
                </c:pt>
                <c:pt idx="46">
                  <c:v>0.13071666666666668</c:v>
                </c:pt>
                <c:pt idx="47">
                  <c:v>0.13355833333333333</c:v>
                </c:pt>
                <c:pt idx="48">
                  <c:v>0.1364</c:v>
                </c:pt>
                <c:pt idx="49">
                  <c:v>0.13924166666666665</c:v>
                </c:pt>
                <c:pt idx="50">
                  <c:v>0.14208333333333337</c:v>
                </c:pt>
                <c:pt idx="51">
                  <c:v>0.144925</c:v>
                </c:pt>
                <c:pt idx="52">
                  <c:v>0.14776666666666666</c:v>
                </c:pt>
                <c:pt idx="53">
                  <c:v>0.15060833333333334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 dati x graf'!$W$3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graf'!$W$4:$W$57</c:f>
              <c:numCache>
                <c:ptCount val="54"/>
                <c:pt idx="0">
                  <c:v>0</c:v>
                </c:pt>
                <c:pt idx="1">
                  <c:v>0.0635551860019522</c:v>
                </c:pt>
                <c:pt idx="2">
                  <c:v>0.06513554411316604</c:v>
                </c:pt>
                <c:pt idx="3">
                  <c:v>0.06671590222437987</c:v>
                </c:pt>
                <c:pt idx="4">
                  <c:v>0.0682962603355937</c:v>
                </c:pt>
                <c:pt idx="5">
                  <c:v>0.06987661844680752</c:v>
                </c:pt>
                <c:pt idx="6">
                  <c:v>0.07145697655802136</c:v>
                </c:pt>
                <c:pt idx="7">
                  <c:v>0.07303733466923519</c:v>
                </c:pt>
                <c:pt idx="8">
                  <c:v>0.074617692780449</c:v>
                </c:pt>
                <c:pt idx="9">
                  <c:v>0.07619805089166283</c:v>
                </c:pt>
                <c:pt idx="10">
                  <c:v>0.07777840900287666</c:v>
                </c:pt>
                <c:pt idx="11">
                  <c:v>0.0793587671140905</c:v>
                </c:pt>
                <c:pt idx="12">
                  <c:v>0.08093912522530432</c:v>
                </c:pt>
                <c:pt idx="13">
                  <c:v>0.08251948333651815</c:v>
                </c:pt>
                <c:pt idx="14">
                  <c:v>0.08409984144773199</c:v>
                </c:pt>
                <c:pt idx="15">
                  <c:v>0.08568019955894582</c:v>
                </c:pt>
                <c:pt idx="16">
                  <c:v>0.08726055767015962</c:v>
                </c:pt>
                <c:pt idx="17">
                  <c:v>0.08884091578137347</c:v>
                </c:pt>
                <c:pt idx="18">
                  <c:v>0.0904212738925873</c:v>
                </c:pt>
                <c:pt idx="19">
                  <c:v>0.09200163200380111</c:v>
                </c:pt>
                <c:pt idx="20">
                  <c:v>0.09358199011501495</c:v>
                </c:pt>
                <c:pt idx="21">
                  <c:v>0.09516234822622878</c:v>
                </c:pt>
                <c:pt idx="22">
                  <c:v>0.0967427063374426</c:v>
                </c:pt>
                <c:pt idx="23">
                  <c:v>0.09832306444865643</c:v>
                </c:pt>
                <c:pt idx="24">
                  <c:v>0.09990342255987027</c:v>
                </c:pt>
                <c:pt idx="25">
                  <c:v>0.1014837806710841</c:v>
                </c:pt>
                <c:pt idx="26">
                  <c:v>0.10306413878229792</c:v>
                </c:pt>
                <c:pt idx="27">
                  <c:v>0.10464449689351175</c:v>
                </c:pt>
                <c:pt idx="28">
                  <c:v>0.10622485500472559</c:v>
                </c:pt>
                <c:pt idx="29">
                  <c:v>0.10780521311593942</c:v>
                </c:pt>
                <c:pt idx="30">
                  <c:v>0.10938557122715324</c:v>
                </c:pt>
                <c:pt idx="31">
                  <c:v>0.11096592933836708</c:v>
                </c:pt>
                <c:pt idx="32">
                  <c:v>0.1125462874495809</c:v>
                </c:pt>
                <c:pt idx="33">
                  <c:v>0.11412664556079473</c:v>
                </c:pt>
                <c:pt idx="34">
                  <c:v>0.11570700367200856</c:v>
                </c:pt>
                <c:pt idx="35">
                  <c:v>0.11728736178322238</c:v>
                </c:pt>
                <c:pt idx="36">
                  <c:v>0.11886771989443623</c:v>
                </c:pt>
                <c:pt idx="37">
                  <c:v>0.12044807800565005</c:v>
                </c:pt>
                <c:pt idx="38">
                  <c:v>0.12202843611686387</c:v>
                </c:pt>
                <c:pt idx="39">
                  <c:v>0.1236087942280777</c:v>
                </c:pt>
                <c:pt idx="40">
                  <c:v>0.12518915233929154</c:v>
                </c:pt>
                <c:pt idx="41">
                  <c:v>0.12676951045050536</c:v>
                </c:pt>
                <c:pt idx="42">
                  <c:v>0.12834986856171918</c:v>
                </c:pt>
                <c:pt idx="43">
                  <c:v>0.12993022667293302</c:v>
                </c:pt>
                <c:pt idx="44">
                  <c:v>0.13151058478414684</c:v>
                </c:pt>
                <c:pt idx="45">
                  <c:v>0.13309094289536066</c:v>
                </c:pt>
                <c:pt idx="46">
                  <c:v>0.13467130100657448</c:v>
                </c:pt>
                <c:pt idx="47">
                  <c:v>0.13625165911778833</c:v>
                </c:pt>
                <c:pt idx="48">
                  <c:v>0.13783201722900215</c:v>
                </c:pt>
                <c:pt idx="49">
                  <c:v>0.13941237534021597</c:v>
                </c:pt>
                <c:pt idx="50">
                  <c:v>0.14099273345142982</c:v>
                </c:pt>
                <c:pt idx="51">
                  <c:v>0.14257309156264364</c:v>
                </c:pt>
                <c:pt idx="52">
                  <c:v>0.14415344967385746</c:v>
                </c:pt>
                <c:pt idx="53">
                  <c:v>0.1457338077850713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dati x graf'!$X$3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graf'!$X$4:$X$57</c:f>
              <c:numCache>
                <c:ptCount val="54"/>
                <c:pt idx="0">
                  <c:v>0</c:v>
                </c:pt>
                <c:pt idx="1">
                  <c:v>0.06337000000000001</c:v>
                </c:pt>
                <c:pt idx="2">
                  <c:v>0.06481999999999999</c:v>
                </c:pt>
                <c:pt idx="3">
                  <c:v>0.06627</c:v>
                </c:pt>
                <c:pt idx="4">
                  <c:v>0.06772</c:v>
                </c:pt>
                <c:pt idx="5">
                  <c:v>0.06917000000000001</c:v>
                </c:pt>
                <c:pt idx="6">
                  <c:v>0.07061999999999999</c:v>
                </c:pt>
                <c:pt idx="7">
                  <c:v>0.07207</c:v>
                </c:pt>
                <c:pt idx="8">
                  <c:v>0.07352</c:v>
                </c:pt>
                <c:pt idx="9">
                  <c:v>0.07497</c:v>
                </c:pt>
                <c:pt idx="10">
                  <c:v>0.07641999999999999</c:v>
                </c:pt>
                <c:pt idx="11">
                  <c:v>0.07787</c:v>
                </c:pt>
                <c:pt idx="12">
                  <c:v>0.07932</c:v>
                </c:pt>
                <c:pt idx="13">
                  <c:v>0.08077</c:v>
                </c:pt>
                <c:pt idx="14">
                  <c:v>0.08222</c:v>
                </c:pt>
                <c:pt idx="15">
                  <c:v>0.08367</c:v>
                </c:pt>
                <c:pt idx="16">
                  <c:v>0.08512</c:v>
                </c:pt>
                <c:pt idx="17">
                  <c:v>0.08657</c:v>
                </c:pt>
                <c:pt idx="18">
                  <c:v>0.08802</c:v>
                </c:pt>
                <c:pt idx="19">
                  <c:v>0.08947</c:v>
                </c:pt>
                <c:pt idx="20">
                  <c:v>0.09091999999999999</c:v>
                </c:pt>
                <c:pt idx="21">
                  <c:v>0.09237000000000001</c:v>
                </c:pt>
                <c:pt idx="22">
                  <c:v>0.09382</c:v>
                </c:pt>
                <c:pt idx="23">
                  <c:v>0.09527</c:v>
                </c:pt>
                <c:pt idx="24">
                  <c:v>0.09672</c:v>
                </c:pt>
                <c:pt idx="25">
                  <c:v>0.09817000000000001</c:v>
                </c:pt>
                <c:pt idx="26">
                  <c:v>0.09961999999999999</c:v>
                </c:pt>
                <c:pt idx="27">
                  <c:v>0.10107</c:v>
                </c:pt>
                <c:pt idx="28">
                  <c:v>0.10251999999999999</c:v>
                </c:pt>
                <c:pt idx="29">
                  <c:v>0.10397</c:v>
                </c:pt>
                <c:pt idx="30">
                  <c:v>0.10542</c:v>
                </c:pt>
                <c:pt idx="31">
                  <c:v>0.10686999999999999</c:v>
                </c:pt>
                <c:pt idx="32">
                  <c:v>0.10832000000000001</c:v>
                </c:pt>
                <c:pt idx="33">
                  <c:v>0.10977</c:v>
                </c:pt>
                <c:pt idx="34">
                  <c:v>0.11122000000000001</c:v>
                </c:pt>
                <c:pt idx="35">
                  <c:v>0.11266999999999999</c:v>
                </c:pt>
                <c:pt idx="36">
                  <c:v>0.11411999999999999</c:v>
                </c:pt>
                <c:pt idx="37">
                  <c:v>0.11557</c:v>
                </c:pt>
                <c:pt idx="38">
                  <c:v>0.11701999999999999</c:v>
                </c:pt>
                <c:pt idx="39">
                  <c:v>0.11846999999999998</c:v>
                </c:pt>
                <c:pt idx="40">
                  <c:v>0.11991999999999998</c:v>
                </c:pt>
                <c:pt idx="41">
                  <c:v>0.12136999999999999</c:v>
                </c:pt>
                <c:pt idx="42">
                  <c:v>0.12281999999999998</c:v>
                </c:pt>
                <c:pt idx="43">
                  <c:v>0.12426999999999999</c:v>
                </c:pt>
                <c:pt idx="44">
                  <c:v>0.12572</c:v>
                </c:pt>
                <c:pt idx="45">
                  <c:v>0.12717</c:v>
                </c:pt>
                <c:pt idx="46">
                  <c:v>0.12862</c:v>
                </c:pt>
                <c:pt idx="47">
                  <c:v>0.13007</c:v>
                </c:pt>
                <c:pt idx="48">
                  <c:v>0.13152</c:v>
                </c:pt>
                <c:pt idx="49">
                  <c:v>0.13296999999999998</c:v>
                </c:pt>
                <c:pt idx="50">
                  <c:v>0.13442</c:v>
                </c:pt>
                <c:pt idx="51">
                  <c:v>0.13587</c:v>
                </c:pt>
                <c:pt idx="52">
                  <c:v>0.13731999999999997</c:v>
                </c:pt>
                <c:pt idx="53">
                  <c:v>0.13877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 dati x graf'!$Y$3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graf'!$A$4:$A$57</c:f>
              <c:strCache>
                <c:ptCount val="54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</c:strCache>
            </c:strRef>
          </c:cat>
          <c:val>
            <c:numRef>
              <c:f>' dati x graf'!$Y$4:$Y$57</c:f>
              <c:numCache>
                <c:ptCount val="54"/>
                <c:pt idx="0">
                  <c:v>0</c:v>
                </c:pt>
                <c:pt idx="1">
                  <c:v>0.06281666666666667</c:v>
                </c:pt>
                <c:pt idx="2">
                  <c:v>0.06373333333333334</c:v>
                </c:pt>
                <c:pt idx="3">
                  <c:v>0.06465000000000001</c:v>
                </c:pt>
                <c:pt idx="4">
                  <c:v>0.06556666666666666</c:v>
                </c:pt>
                <c:pt idx="5">
                  <c:v>0.06648333333333334</c:v>
                </c:pt>
                <c:pt idx="6">
                  <c:v>0.0674</c:v>
                </c:pt>
                <c:pt idx="7">
                  <c:v>0.06831666666666666</c:v>
                </c:pt>
                <c:pt idx="8">
                  <c:v>0.06923333333333334</c:v>
                </c:pt>
                <c:pt idx="9">
                  <c:v>0.07015</c:v>
                </c:pt>
                <c:pt idx="10">
                  <c:v>0.07106666666666667</c:v>
                </c:pt>
                <c:pt idx="11">
                  <c:v>0.07198333333333334</c:v>
                </c:pt>
                <c:pt idx="12">
                  <c:v>0.0729</c:v>
                </c:pt>
                <c:pt idx="13">
                  <c:v>0.07381666666666667</c:v>
                </c:pt>
                <c:pt idx="14">
                  <c:v>0.07473333333333333</c:v>
                </c:pt>
                <c:pt idx="15">
                  <c:v>0.07565000000000001</c:v>
                </c:pt>
                <c:pt idx="16">
                  <c:v>0.07656666666666667</c:v>
                </c:pt>
                <c:pt idx="17">
                  <c:v>0.07748333333333333</c:v>
                </c:pt>
                <c:pt idx="18">
                  <c:v>0.07840000000000001</c:v>
                </c:pt>
                <c:pt idx="19">
                  <c:v>0.07931666666666667</c:v>
                </c:pt>
                <c:pt idx="20">
                  <c:v>0.08023333333333334</c:v>
                </c:pt>
                <c:pt idx="21">
                  <c:v>0.08115</c:v>
                </c:pt>
                <c:pt idx="22">
                  <c:v>0.08206666666666668</c:v>
                </c:pt>
                <c:pt idx="23">
                  <c:v>0.08298333333333334</c:v>
                </c:pt>
                <c:pt idx="24">
                  <c:v>0.0839</c:v>
                </c:pt>
                <c:pt idx="25">
                  <c:v>0.08481666666666668</c:v>
                </c:pt>
                <c:pt idx="26">
                  <c:v>0.08573333333333334</c:v>
                </c:pt>
                <c:pt idx="27">
                  <c:v>0.08665</c:v>
                </c:pt>
                <c:pt idx="28">
                  <c:v>0.08756666666666668</c:v>
                </c:pt>
                <c:pt idx="29">
                  <c:v>0.08848333333333333</c:v>
                </c:pt>
                <c:pt idx="30">
                  <c:v>0.08940000000000001</c:v>
                </c:pt>
                <c:pt idx="31">
                  <c:v>0.09031666666666666</c:v>
                </c:pt>
                <c:pt idx="32">
                  <c:v>0.09123333333333333</c:v>
                </c:pt>
                <c:pt idx="33">
                  <c:v>0.09215</c:v>
                </c:pt>
                <c:pt idx="34">
                  <c:v>0.09306666666666669</c:v>
                </c:pt>
                <c:pt idx="35">
                  <c:v>0.09398333333333334</c:v>
                </c:pt>
                <c:pt idx="36">
                  <c:v>0.0949</c:v>
                </c:pt>
                <c:pt idx="37">
                  <c:v>0.09581666666666667</c:v>
                </c:pt>
                <c:pt idx="38">
                  <c:v>0.09673333333333334</c:v>
                </c:pt>
                <c:pt idx="39">
                  <c:v>0.09765</c:v>
                </c:pt>
                <c:pt idx="40">
                  <c:v>0.09856666666666668</c:v>
                </c:pt>
                <c:pt idx="41">
                  <c:v>0.09948333333333334</c:v>
                </c:pt>
                <c:pt idx="42">
                  <c:v>0.1004</c:v>
                </c:pt>
                <c:pt idx="43">
                  <c:v>0.10131666666666668</c:v>
                </c:pt>
                <c:pt idx="44">
                  <c:v>0.10223333333333334</c:v>
                </c:pt>
                <c:pt idx="45">
                  <c:v>0.10315000000000002</c:v>
                </c:pt>
                <c:pt idx="46">
                  <c:v>0.10406666666666667</c:v>
                </c:pt>
                <c:pt idx="47">
                  <c:v>0.10498333333333335</c:v>
                </c:pt>
                <c:pt idx="48">
                  <c:v>0.1059</c:v>
                </c:pt>
                <c:pt idx="49">
                  <c:v>0.10681666666666667</c:v>
                </c:pt>
                <c:pt idx="50">
                  <c:v>0.10773333333333333</c:v>
                </c:pt>
                <c:pt idx="51">
                  <c:v>0.10865</c:v>
                </c:pt>
                <c:pt idx="52">
                  <c:v>0.10956666666666667</c:v>
                </c:pt>
                <c:pt idx="53">
                  <c:v>0.11048333333333334</c:v>
                </c:pt>
              </c:numCache>
            </c:numRef>
          </c:val>
          <c:smooth val="1"/>
        </c:ser>
        <c:axId val="32490775"/>
        <c:axId val="23981520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MarkSkip val="3"/>
        <c:noMultiLvlLbl val="0"/>
      </c:catAx>
      <c:valAx>
        <c:axId val="23981520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025"/>
          <c:y val="0.058"/>
          <c:w val="0.3045"/>
          <c:h val="0.283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35"/>
          <c:w val="0.9537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 dati x graf'!$Z$3</c:f>
              <c:strCache>
                <c:ptCount val="1"/>
                <c:pt idx="0">
                  <c:v>Wind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graf'!$A$4:$A$74</c:f>
              <c:strCache>
                <c:ptCount val="7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</c:strCache>
            </c:strRef>
          </c:cat>
          <c:val>
            <c:numRef>
              <c:f>' dati x graf'!$Z$4:$Z$74</c:f>
              <c:numCache>
                <c:ptCount val="71"/>
                <c:pt idx="0">
                  <c:v>0</c:v>
                </c:pt>
                <c:pt idx="1">
                  <c:v>0.02065827596357946</c:v>
                </c:pt>
                <c:pt idx="2">
                  <c:v>0.04131655192715892</c:v>
                </c:pt>
                <c:pt idx="3">
                  <c:v>0.06197482789073838</c:v>
                </c:pt>
                <c:pt idx="4">
                  <c:v>0.08263310385431784</c:v>
                </c:pt>
                <c:pt idx="5">
                  <c:v>0.1032913798178973</c:v>
                </c:pt>
                <c:pt idx="6">
                  <c:v>0.12394965578147676</c:v>
                </c:pt>
                <c:pt idx="7">
                  <c:v>0.1446079317450562</c:v>
                </c:pt>
                <c:pt idx="8">
                  <c:v>0.16526620770863568</c:v>
                </c:pt>
                <c:pt idx="9">
                  <c:v>0.18592448367221515</c:v>
                </c:pt>
                <c:pt idx="10">
                  <c:v>0.2065827596357946</c:v>
                </c:pt>
                <c:pt idx="11">
                  <c:v>0.22724103559937406</c:v>
                </c:pt>
                <c:pt idx="12">
                  <c:v>0.24789931156295353</c:v>
                </c:pt>
                <c:pt idx="13">
                  <c:v>0.26855758752653297</c:v>
                </c:pt>
                <c:pt idx="14">
                  <c:v>0.2892158634901124</c:v>
                </c:pt>
                <c:pt idx="15">
                  <c:v>0.3098741394536919</c:v>
                </c:pt>
                <c:pt idx="16">
                  <c:v>0.33053241541727135</c:v>
                </c:pt>
                <c:pt idx="17">
                  <c:v>0.3511906913808508</c:v>
                </c:pt>
                <c:pt idx="18">
                  <c:v>0.3718489673444303</c:v>
                </c:pt>
                <c:pt idx="19">
                  <c:v>0.39250724330800973</c:v>
                </c:pt>
                <c:pt idx="20">
                  <c:v>0.4131655192715892</c:v>
                </c:pt>
                <c:pt idx="21">
                  <c:v>0.4338237952351687</c:v>
                </c:pt>
                <c:pt idx="22">
                  <c:v>0.4544820711987481</c:v>
                </c:pt>
                <c:pt idx="23">
                  <c:v>0.47514034716232756</c:v>
                </c:pt>
                <c:pt idx="24">
                  <c:v>0.49579862312590706</c:v>
                </c:pt>
                <c:pt idx="25">
                  <c:v>0.5164568990894864</c:v>
                </c:pt>
                <c:pt idx="26">
                  <c:v>0.5371151750530659</c:v>
                </c:pt>
                <c:pt idx="27">
                  <c:v>0.5577734510166454</c:v>
                </c:pt>
                <c:pt idx="28">
                  <c:v>0.5784317269802248</c:v>
                </c:pt>
                <c:pt idx="29">
                  <c:v>0.5990900029438043</c:v>
                </c:pt>
                <c:pt idx="30">
                  <c:v>0.6197482789073838</c:v>
                </c:pt>
                <c:pt idx="31">
                  <c:v>0.6404065548709632</c:v>
                </c:pt>
                <c:pt idx="32">
                  <c:v>0.6610648308345427</c:v>
                </c:pt>
                <c:pt idx="33">
                  <c:v>0.6817231067981222</c:v>
                </c:pt>
                <c:pt idx="34">
                  <c:v>0.7023813827617016</c:v>
                </c:pt>
                <c:pt idx="35">
                  <c:v>0.7230396587252811</c:v>
                </c:pt>
                <c:pt idx="36">
                  <c:v>0.7436979346888606</c:v>
                </c:pt>
                <c:pt idx="37">
                  <c:v>0.76435621065244</c:v>
                </c:pt>
                <c:pt idx="38">
                  <c:v>0.7850144866160195</c:v>
                </c:pt>
                <c:pt idx="39">
                  <c:v>0.805672762579599</c:v>
                </c:pt>
                <c:pt idx="40">
                  <c:v>0.8263310385431784</c:v>
                </c:pt>
                <c:pt idx="41">
                  <c:v>0.8469893145067579</c:v>
                </c:pt>
                <c:pt idx="42">
                  <c:v>0.8676475904703373</c:v>
                </c:pt>
                <c:pt idx="43">
                  <c:v>0.8883058664339167</c:v>
                </c:pt>
                <c:pt idx="44">
                  <c:v>0.9089641423974962</c:v>
                </c:pt>
                <c:pt idx="45">
                  <c:v>0.9296224183610757</c:v>
                </c:pt>
                <c:pt idx="46">
                  <c:v>0.9502806943246551</c:v>
                </c:pt>
                <c:pt idx="47">
                  <c:v>0.9709389702882346</c:v>
                </c:pt>
                <c:pt idx="48">
                  <c:v>0.9915972462518141</c:v>
                </c:pt>
                <c:pt idx="49">
                  <c:v>1.0122555222153935</c:v>
                </c:pt>
                <c:pt idx="50">
                  <c:v>1.0329137981789729</c:v>
                </c:pt>
                <c:pt idx="51">
                  <c:v>1.0535720741425525</c:v>
                </c:pt>
                <c:pt idx="52">
                  <c:v>1.0742303501061319</c:v>
                </c:pt>
                <c:pt idx="53">
                  <c:v>1.0948886260697113</c:v>
                </c:pt>
                <c:pt idx="54">
                  <c:v>1.1155469020332909</c:v>
                </c:pt>
                <c:pt idx="55">
                  <c:v>1.1362051779968703</c:v>
                </c:pt>
                <c:pt idx="56">
                  <c:v>1.1568634539604497</c:v>
                </c:pt>
                <c:pt idx="57">
                  <c:v>1.1775217299240293</c:v>
                </c:pt>
                <c:pt idx="58">
                  <c:v>1.1981800058876086</c:v>
                </c:pt>
                <c:pt idx="59">
                  <c:v>1.218838281851188</c:v>
                </c:pt>
                <c:pt idx="60">
                  <c:v>1.2394965578147676</c:v>
                </c:pt>
                <c:pt idx="61">
                  <c:v>1.260154833778347</c:v>
                </c:pt>
                <c:pt idx="62">
                  <c:v>1.2808131097419264</c:v>
                </c:pt>
                <c:pt idx="63">
                  <c:v>1.301471385705506</c:v>
                </c:pt>
                <c:pt idx="64">
                  <c:v>1.3221296616690854</c:v>
                </c:pt>
                <c:pt idx="65">
                  <c:v>1.3427879376326648</c:v>
                </c:pt>
                <c:pt idx="66">
                  <c:v>1.3634462135962444</c:v>
                </c:pt>
                <c:pt idx="67">
                  <c:v>1.3841044895598238</c:v>
                </c:pt>
                <c:pt idx="68">
                  <c:v>1.4047627655234032</c:v>
                </c:pt>
                <c:pt idx="69">
                  <c:v>1.4254210414869828</c:v>
                </c:pt>
                <c:pt idx="70">
                  <c:v>1.4460793174505622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 dati x graf'!$AA$3</c:f>
              <c:strCache>
                <c:ptCount val="1"/>
                <c:pt idx="0">
                  <c:v>Infostrada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graf'!$A$4:$A$74</c:f>
              <c:strCache>
                <c:ptCount val="7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</c:strCache>
            </c:strRef>
          </c:cat>
          <c:val>
            <c:numRef>
              <c:f>' dati x graf'!$AA$4:$AA$74</c:f>
              <c:numCache>
                <c:ptCount val="71"/>
                <c:pt idx="0">
                  <c:v>0</c:v>
                </c:pt>
                <c:pt idx="1">
                  <c:v>0.17299999999999996</c:v>
                </c:pt>
                <c:pt idx="2">
                  <c:v>0.19108</c:v>
                </c:pt>
                <c:pt idx="3">
                  <c:v>0.20916</c:v>
                </c:pt>
                <c:pt idx="4">
                  <c:v>0.22724</c:v>
                </c:pt>
                <c:pt idx="5">
                  <c:v>0.24531999999999995</c:v>
                </c:pt>
                <c:pt idx="6">
                  <c:v>0.2634</c:v>
                </c:pt>
                <c:pt idx="7">
                  <c:v>0.28147999999999995</c:v>
                </c:pt>
                <c:pt idx="8">
                  <c:v>0.29955999999999994</c:v>
                </c:pt>
                <c:pt idx="9">
                  <c:v>0.31764</c:v>
                </c:pt>
                <c:pt idx="10">
                  <c:v>0.33571999999999996</c:v>
                </c:pt>
                <c:pt idx="11">
                  <c:v>0.35379999999999995</c:v>
                </c:pt>
                <c:pt idx="12">
                  <c:v>0.37187999999999993</c:v>
                </c:pt>
                <c:pt idx="13">
                  <c:v>0.38996</c:v>
                </c:pt>
                <c:pt idx="14">
                  <c:v>0.40803999999999996</c:v>
                </c:pt>
                <c:pt idx="15">
                  <c:v>0.42611999999999994</c:v>
                </c:pt>
                <c:pt idx="16">
                  <c:v>0.44419999999999993</c:v>
                </c:pt>
                <c:pt idx="17">
                  <c:v>0.46228</c:v>
                </c:pt>
                <c:pt idx="18">
                  <c:v>0.48036</c:v>
                </c:pt>
                <c:pt idx="19">
                  <c:v>0.49843999999999994</c:v>
                </c:pt>
                <c:pt idx="20">
                  <c:v>0.51652</c:v>
                </c:pt>
                <c:pt idx="21">
                  <c:v>0.5346</c:v>
                </c:pt>
                <c:pt idx="22">
                  <c:v>0.5526799999999998</c:v>
                </c:pt>
                <c:pt idx="23">
                  <c:v>0.57076</c:v>
                </c:pt>
                <c:pt idx="24">
                  <c:v>0.5888399999999998</c:v>
                </c:pt>
                <c:pt idx="25">
                  <c:v>0.60692</c:v>
                </c:pt>
                <c:pt idx="26">
                  <c:v>0.6249999999999999</c:v>
                </c:pt>
                <c:pt idx="27">
                  <c:v>0.6430799999999998</c:v>
                </c:pt>
                <c:pt idx="28">
                  <c:v>0.66116</c:v>
                </c:pt>
                <c:pt idx="29">
                  <c:v>0.6792400000000001</c:v>
                </c:pt>
                <c:pt idx="30">
                  <c:v>0.6973199999999999</c:v>
                </c:pt>
                <c:pt idx="31">
                  <c:v>0.7153999999999999</c:v>
                </c:pt>
                <c:pt idx="32">
                  <c:v>0.73348</c:v>
                </c:pt>
                <c:pt idx="33">
                  <c:v>0.7515599999999999</c:v>
                </c:pt>
                <c:pt idx="34">
                  <c:v>0.76964</c:v>
                </c:pt>
                <c:pt idx="35">
                  <c:v>0.7877199999999999</c:v>
                </c:pt>
                <c:pt idx="36">
                  <c:v>0.8057999999999998</c:v>
                </c:pt>
                <c:pt idx="37">
                  <c:v>0.82388</c:v>
                </c:pt>
                <c:pt idx="38">
                  <c:v>0.8419599999999998</c:v>
                </c:pt>
                <c:pt idx="39">
                  <c:v>0.8600399999999998</c:v>
                </c:pt>
                <c:pt idx="40">
                  <c:v>0.87812</c:v>
                </c:pt>
                <c:pt idx="41">
                  <c:v>0.8961999999999999</c:v>
                </c:pt>
                <c:pt idx="42">
                  <c:v>0.91428</c:v>
                </c:pt>
                <c:pt idx="43">
                  <c:v>0.9323599999999999</c:v>
                </c:pt>
                <c:pt idx="44">
                  <c:v>0.9504399999999998</c:v>
                </c:pt>
                <c:pt idx="45">
                  <c:v>0.9685199999999999</c:v>
                </c:pt>
                <c:pt idx="46">
                  <c:v>0.9865999999999998</c:v>
                </c:pt>
                <c:pt idx="47">
                  <c:v>1.0046799999999998</c:v>
                </c:pt>
                <c:pt idx="48">
                  <c:v>1.02276</c:v>
                </c:pt>
                <c:pt idx="49">
                  <c:v>1.0408399999999998</c:v>
                </c:pt>
                <c:pt idx="50">
                  <c:v>1.0589199999999999</c:v>
                </c:pt>
                <c:pt idx="51">
                  <c:v>1.0769999999999997</c:v>
                </c:pt>
                <c:pt idx="52">
                  <c:v>1.0950799999999996</c:v>
                </c:pt>
                <c:pt idx="53">
                  <c:v>1.11316</c:v>
                </c:pt>
                <c:pt idx="54">
                  <c:v>1.1312399999999998</c:v>
                </c:pt>
                <c:pt idx="55">
                  <c:v>1.1493199999999997</c:v>
                </c:pt>
                <c:pt idx="56">
                  <c:v>1.1673999999999998</c:v>
                </c:pt>
                <c:pt idx="57">
                  <c:v>1.1854799999999996</c:v>
                </c:pt>
                <c:pt idx="58">
                  <c:v>1.20356</c:v>
                </c:pt>
                <c:pt idx="59">
                  <c:v>1.2216399999999998</c:v>
                </c:pt>
                <c:pt idx="60">
                  <c:v>1.2397199999999997</c:v>
                </c:pt>
                <c:pt idx="61">
                  <c:v>1.2577999999999998</c:v>
                </c:pt>
                <c:pt idx="62">
                  <c:v>1.27588</c:v>
                </c:pt>
                <c:pt idx="63">
                  <c:v>1.2939599999999998</c:v>
                </c:pt>
                <c:pt idx="64">
                  <c:v>1.3120399999999999</c:v>
                </c:pt>
                <c:pt idx="65">
                  <c:v>1.3301199999999997</c:v>
                </c:pt>
                <c:pt idx="66">
                  <c:v>1.3481999999999998</c:v>
                </c:pt>
                <c:pt idx="67">
                  <c:v>1.36628</c:v>
                </c:pt>
                <c:pt idx="68">
                  <c:v>1.3843599999999998</c:v>
                </c:pt>
                <c:pt idx="69">
                  <c:v>1.4024399999999997</c:v>
                </c:pt>
                <c:pt idx="70">
                  <c:v>1.4205199999999996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 dati x graf'!$AB$3</c:f>
              <c:strCache>
                <c:ptCount val="1"/>
                <c:pt idx="0">
                  <c:v>Telecom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graf'!$A$4:$A$74</c:f>
              <c:strCache>
                <c:ptCount val="7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</c:strCache>
            </c:strRef>
          </c:cat>
          <c:val>
            <c:numRef>
              <c:f>' dati x graf'!$AB$4:$AB$74</c:f>
              <c:numCache>
                <c:ptCount val="71"/>
                <c:pt idx="0">
                  <c:v>0</c:v>
                </c:pt>
                <c:pt idx="1">
                  <c:v>0.32795013092182385</c:v>
                </c:pt>
                <c:pt idx="2">
                  <c:v>0.34602612238995595</c:v>
                </c:pt>
                <c:pt idx="3">
                  <c:v>0.364102113858088</c:v>
                </c:pt>
                <c:pt idx="4">
                  <c:v>0.38217810532621993</c:v>
                </c:pt>
                <c:pt idx="5">
                  <c:v>0.40025409679435203</c:v>
                </c:pt>
                <c:pt idx="6">
                  <c:v>0.4183300882624841</c:v>
                </c:pt>
                <c:pt idx="7">
                  <c:v>0.436406079730616</c:v>
                </c:pt>
                <c:pt idx="8">
                  <c:v>0.4544820711987481</c:v>
                </c:pt>
                <c:pt idx="9">
                  <c:v>0.47255806266688016</c:v>
                </c:pt>
                <c:pt idx="10">
                  <c:v>0.49063405413501215</c:v>
                </c:pt>
                <c:pt idx="11">
                  <c:v>0.5087100456031441</c:v>
                </c:pt>
                <c:pt idx="12">
                  <c:v>0.5267860370712762</c:v>
                </c:pt>
                <c:pt idx="13">
                  <c:v>0.5448620285394082</c:v>
                </c:pt>
                <c:pt idx="14">
                  <c:v>0.5629380200075401</c:v>
                </c:pt>
                <c:pt idx="15">
                  <c:v>0.5810140114756723</c:v>
                </c:pt>
                <c:pt idx="16">
                  <c:v>0.5990900029438043</c:v>
                </c:pt>
                <c:pt idx="17">
                  <c:v>0.6171659944119362</c:v>
                </c:pt>
                <c:pt idx="18">
                  <c:v>0.6352419858800684</c:v>
                </c:pt>
                <c:pt idx="19">
                  <c:v>0.6533179773482003</c:v>
                </c:pt>
                <c:pt idx="20">
                  <c:v>0.6713939688163325</c:v>
                </c:pt>
                <c:pt idx="21">
                  <c:v>0.6894699602844645</c:v>
                </c:pt>
                <c:pt idx="22">
                  <c:v>0.7075459517525964</c:v>
                </c:pt>
                <c:pt idx="23">
                  <c:v>0.7256219432207286</c:v>
                </c:pt>
                <c:pt idx="24">
                  <c:v>0.7436979346888606</c:v>
                </c:pt>
                <c:pt idx="25">
                  <c:v>0.7617739261569925</c:v>
                </c:pt>
                <c:pt idx="26">
                  <c:v>0.7798499176251247</c:v>
                </c:pt>
                <c:pt idx="27">
                  <c:v>0.7979259090932567</c:v>
                </c:pt>
                <c:pt idx="28">
                  <c:v>0.8160019005613885</c:v>
                </c:pt>
                <c:pt idx="29">
                  <c:v>0.8340778920295208</c:v>
                </c:pt>
                <c:pt idx="30">
                  <c:v>0.8521538834976528</c:v>
                </c:pt>
                <c:pt idx="31">
                  <c:v>0.8702298749657846</c:v>
                </c:pt>
                <c:pt idx="32">
                  <c:v>0.8883058664339168</c:v>
                </c:pt>
                <c:pt idx="33">
                  <c:v>0.9063818579020488</c:v>
                </c:pt>
                <c:pt idx="34">
                  <c:v>0.9244578493701807</c:v>
                </c:pt>
                <c:pt idx="35">
                  <c:v>0.9425338408383129</c:v>
                </c:pt>
                <c:pt idx="36">
                  <c:v>0.9606098323064449</c:v>
                </c:pt>
                <c:pt idx="37">
                  <c:v>0.9786858237745769</c:v>
                </c:pt>
                <c:pt idx="38">
                  <c:v>0.9967618152427088</c:v>
                </c:pt>
                <c:pt idx="39">
                  <c:v>1.014837806710841</c:v>
                </c:pt>
                <c:pt idx="40">
                  <c:v>1.0329137981789729</c:v>
                </c:pt>
                <c:pt idx="41">
                  <c:v>1.050989789647105</c:v>
                </c:pt>
                <c:pt idx="42">
                  <c:v>1.069065781115237</c:v>
                </c:pt>
                <c:pt idx="43">
                  <c:v>1.087141772583369</c:v>
                </c:pt>
                <c:pt idx="44">
                  <c:v>1.105217764051501</c:v>
                </c:pt>
                <c:pt idx="45">
                  <c:v>1.1232937555196332</c:v>
                </c:pt>
                <c:pt idx="46">
                  <c:v>1.141369746987765</c:v>
                </c:pt>
                <c:pt idx="47">
                  <c:v>1.1594457384558972</c:v>
                </c:pt>
                <c:pt idx="48">
                  <c:v>1.1775217299240293</c:v>
                </c:pt>
                <c:pt idx="49">
                  <c:v>1.1955977213921611</c:v>
                </c:pt>
                <c:pt idx="50">
                  <c:v>1.2136737128602932</c:v>
                </c:pt>
                <c:pt idx="51">
                  <c:v>1.2317497043284253</c:v>
                </c:pt>
                <c:pt idx="52">
                  <c:v>1.2498256957965572</c:v>
                </c:pt>
                <c:pt idx="53">
                  <c:v>1.2679016872646893</c:v>
                </c:pt>
                <c:pt idx="54">
                  <c:v>1.2859776787328214</c:v>
                </c:pt>
                <c:pt idx="55">
                  <c:v>1.3040536702009535</c:v>
                </c:pt>
                <c:pt idx="56">
                  <c:v>1.3221296616690852</c:v>
                </c:pt>
                <c:pt idx="57">
                  <c:v>1.3402056531372175</c:v>
                </c:pt>
                <c:pt idx="58">
                  <c:v>1.3582816446053496</c:v>
                </c:pt>
                <c:pt idx="59">
                  <c:v>1.3763576360734813</c:v>
                </c:pt>
                <c:pt idx="60">
                  <c:v>1.3944336275416136</c:v>
                </c:pt>
                <c:pt idx="61">
                  <c:v>1.4125096190097457</c:v>
                </c:pt>
                <c:pt idx="62">
                  <c:v>1.4305856104778774</c:v>
                </c:pt>
                <c:pt idx="63">
                  <c:v>1.4486616019460097</c:v>
                </c:pt>
                <c:pt idx="64">
                  <c:v>1.4667375934141418</c:v>
                </c:pt>
                <c:pt idx="65">
                  <c:v>1.4848135848822734</c:v>
                </c:pt>
                <c:pt idx="66">
                  <c:v>1.5028895763504058</c:v>
                </c:pt>
                <c:pt idx="67">
                  <c:v>1.5209655678185379</c:v>
                </c:pt>
                <c:pt idx="68">
                  <c:v>1.5390415592866695</c:v>
                </c:pt>
                <c:pt idx="69">
                  <c:v>1.5571175507548018</c:v>
                </c:pt>
                <c:pt idx="70">
                  <c:v>1.575193542222934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 dati x graf'!$AC$3</c:f>
              <c:strCache>
                <c:ptCount val="1"/>
                <c:pt idx="0">
                  <c:v>Tele2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dati x graf'!$A$4:$A$74</c:f>
              <c:strCache>
                <c:ptCount val="71"/>
                <c:pt idx="0">
                  <c:v>sec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</c:strCache>
            </c:strRef>
          </c:cat>
          <c:val>
            <c:numRef>
              <c:f>' dati x graf'!$AC$4:$AC$74</c:f>
              <c:numCache>
                <c:ptCount val="71"/>
                <c:pt idx="0">
                  <c:v>0</c:v>
                </c:pt>
                <c:pt idx="1">
                  <c:v>0.16541666666666668</c:v>
                </c:pt>
                <c:pt idx="2">
                  <c:v>0.1758333333333333</c:v>
                </c:pt>
                <c:pt idx="3">
                  <c:v>0.18625</c:v>
                </c:pt>
                <c:pt idx="4">
                  <c:v>0.19666666666666668</c:v>
                </c:pt>
                <c:pt idx="5">
                  <c:v>0.2070833333333333</c:v>
                </c:pt>
                <c:pt idx="6">
                  <c:v>0.2175</c:v>
                </c:pt>
                <c:pt idx="7">
                  <c:v>0.22791666666666668</c:v>
                </c:pt>
                <c:pt idx="8">
                  <c:v>0.23833333333333337</c:v>
                </c:pt>
                <c:pt idx="9">
                  <c:v>0.24875</c:v>
                </c:pt>
                <c:pt idx="10">
                  <c:v>0.25916666666666666</c:v>
                </c:pt>
                <c:pt idx="11">
                  <c:v>0.26958333333333334</c:v>
                </c:pt>
                <c:pt idx="12">
                  <c:v>0.28</c:v>
                </c:pt>
                <c:pt idx="13">
                  <c:v>0.29041666666666666</c:v>
                </c:pt>
                <c:pt idx="14">
                  <c:v>0.30083333333333334</c:v>
                </c:pt>
                <c:pt idx="15">
                  <c:v>0.31125</c:v>
                </c:pt>
                <c:pt idx="16">
                  <c:v>0.3216666666666667</c:v>
                </c:pt>
                <c:pt idx="17">
                  <c:v>0.3320833333333333</c:v>
                </c:pt>
                <c:pt idx="18">
                  <c:v>0.3425</c:v>
                </c:pt>
                <c:pt idx="19">
                  <c:v>0.3529166666666667</c:v>
                </c:pt>
                <c:pt idx="20">
                  <c:v>0.3633333333333333</c:v>
                </c:pt>
                <c:pt idx="21">
                  <c:v>0.37375</c:v>
                </c:pt>
                <c:pt idx="22">
                  <c:v>0.3841666666666667</c:v>
                </c:pt>
                <c:pt idx="23">
                  <c:v>0.3945833333333333</c:v>
                </c:pt>
                <c:pt idx="24">
                  <c:v>0.405</c:v>
                </c:pt>
                <c:pt idx="25">
                  <c:v>0.4154166666666667</c:v>
                </c:pt>
                <c:pt idx="26">
                  <c:v>0.4258333333333333</c:v>
                </c:pt>
                <c:pt idx="27">
                  <c:v>0.43625</c:v>
                </c:pt>
                <c:pt idx="28">
                  <c:v>0.4466666666666667</c:v>
                </c:pt>
                <c:pt idx="29">
                  <c:v>0.4570833333333333</c:v>
                </c:pt>
                <c:pt idx="30">
                  <c:v>0.4675</c:v>
                </c:pt>
                <c:pt idx="31">
                  <c:v>0.47791666666666666</c:v>
                </c:pt>
                <c:pt idx="32">
                  <c:v>0.48833333333333334</c:v>
                </c:pt>
                <c:pt idx="33">
                  <c:v>0.49875</c:v>
                </c:pt>
                <c:pt idx="34">
                  <c:v>0.5091666666666667</c:v>
                </c:pt>
                <c:pt idx="35">
                  <c:v>0.5195833333333334</c:v>
                </c:pt>
                <c:pt idx="36">
                  <c:v>0.53</c:v>
                </c:pt>
                <c:pt idx="37">
                  <c:v>0.5404166666666667</c:v>
                </c:pt>
                <c:pt idx="38">
                  <c:v>0.5508333333333334</c:v>
                </c:pt>
                <c:pt idx="39">
                  <c:v>0.56125</c:v>
                </c:pt>
                <c:pt idx="40">
                  <c:v>0.5716666666666667</c:v>
                </c:pt>
                <c:pt idx="41">
                  <c:v>0.5820833333333334</c:v>
                </c:pt>
                <c:pt idx="42">
                  <c:v>0.5925</c:v>
                </c:pt>
                <c:pt idx="43">
                  <c:v>0.6029166666666667</c:v>
                </c:pt>
                <c:pt idx="44">
                  <c:v>0.6133333333333334</c:v>
                </c:pt>
                <c:pt idx="45">
                  <c:v>0.62375</c:v>
                </c:pt>
                <c:pt idx="46">
                  <c:v>0.6341666666666667</c:v>
                </c:pt>
                <c:pt idx="47">
                  <c:v>0.6445833333333334</c:v>
                </c:pt>
                <c:pt idx="48">
                  <c:v>0.655</c:v>
                </c:pt>
                <c:pt idx="49">
                  <c:v>0.6654166666666665</c:v>
                </c:pt>
                <c:pt idx="50">
                  <c:v>0.6758333333333334</c:v>
                </c:pt>
                <c:pt idx="51">
                  <c:v>0.68625</c:v>
                </c:pt>
                <c:pt idx="52">
                  <c:v>0.6966666666666665</c:v>
                </c:pt>
                <c:pt idx="53">
                  <c:v>0.7070833333333334</c:v>
                </c:pt>
                <c:pt idx="54">
                  <c:v>0.7175</c:v>
                </c:pt>
                <c:pt idx="55">
                  <c:v>0.7279166666666665</c:v>
                </c:pt>
                <c:pt idx="56">
                  <c:v>0.7383333333333334</c:v>
                </c:pt>
                <c:pt idx="57">
                  <c:v>0.74875</c:v>
                </c:pt>
                <c:pt idx="58">
                  <c:v>0.7591666666666665</c:v>
                </c:pt>
                <c:pt idx="59">
                  <c:v>0.7695833333333334</c:v>
                </c:pt>
                <c:pt idx="60">
                  <c:v>0.78</c:v>
                </c:pt>
                <c:pt idx="61">
                  <c:v>0.7904166666666665</c:v>
                </c:pt>
                <c:pt idx="62">
                  <c:v>0.8008333333333333</c:v>
                </c:pt>
                <c:pt idx="63">
                  <c:v>0.81125</c:v>
                </c:pt>
                <c:pt idx="64">
                  <c:v>0.8216666666666668</c:v>
                </c:pt>
                <c:pt idx="65">
                  <c:v>0.8320833333333333</c:v>
                </c:pt>
                <c:pt idx="66">
                  <c:v>0.8425</c:v>
                </c:pt>
                <c:pt idx="67">
                  <c:v>0.8529166666666668</c:v>
                </c:pt>
                <c:pt idx="68">
                  <c:v>0.8633333333333333</c:v>
                </c:pt>
                <c:pt idx="69">
                  <c:v>0.87375</c:v>
                </c:pt>
                <c:pt idx="70">
                  <c:v>0.8841666666666668</c:v>
                </c:pt>
              </c:numCache>
            </c:numRef>
          </c:val>
          <c:smooth val="1"/>
        </c:ser>
        <c:axId val="14507089"/>
        <c:axId val="63454938"/>
      </c:line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6"/>
        <c:tickMarkSkip val="6"/>
        <c:noMultiLvlLbl val="0"/>
      </c:catAx>
      <c:valAx>
        <c:axId val="63454938"/>
        <c:scaling>
          <c:orientation val="minMax"/>
        </c:scaling>
        <c:axPos val="l"/>
        <c:delete val="0"/>
        <c:numFmt formatCode="#,##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625"/>
          <c:y val="0.05725"/>
          <c:w val="0.226"/>
          <c:h val="0.17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0.7515</cdr:y>
    </cdr:from>
    <cdr:to>
      <cdr:x>0.94575</cdr:x>
      <cdr:y>0.824</cdr:y>
    </cdr:to>
    <cdr:sp>
      <cdr:nvSpPr>
        <cdr:cNvPr id="1" name="AutoShape 1"/>
        <cdr:cNvSpPr>
          <a:spLocks/>
        </cdr:cNvSpPr>
      </cdr:nvSpPr>
      <cdr:spPr>
        <a:xfrm>
          <a:off x="1352550" y="2066925"/>
          <a:ext cx="1485900" cy="200025"/>
        </a:xfrm>
        <a:prstGeom prst="rect"/>
        <a:noFill/>
      </cdr:spPr>
      <cdr:txBody>
        <a:bodyPr fromWordArt="1" wrap="none">
          <a:prstTxWarp prst="textPlain">
            <a:avLst>
              <a:gd name="adj" fmla="val 50101"/>
            </a:avLst>
          </a:prstTxWarp>
        </a:bodyPr>
        <a:p>
          <a:pPr algn="justLow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sotto i 75 secondi usare WIND
sopra i 75 secondi usare TELE2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0.7915</cdr:y>
    </cdr:from>
    <cdr:to>
      <cdr:x>0.9785</cdr:x>
      <cdr:y>0.8635</cdr:y>
    </cdr:to>
    <cdr:sp>
      <cdr:nvSpPr>
        <cdr:cNvPr id="1" name="AutoShape 1"/>
        <cdr:cNvSpPr>
          <a:spLocks/>
        </cdr:cNvSpPr>
      </cdr:nvSpPr>
      <cdr:spPr>
        <a:xfrm>
          <a:off x="1343025" y="2028825"/>
          <a:ext cx="1581150" cy="180975"/>
        </a:xfrm>
        <a:prstGeom prst="rect"/>
        <a:noFill/>
      </cdr:spPr>
      <cdr:txBody>
        <a:bodyPr fromWordArt="1" wrap="none">
          <a:prstTxWarp prst="textPlain">
            <a:avLst>
              <a:gd name="adj" fmla="val 50101"/>
            </a:avLst>
          </a:prstTxWarp>
        </a:bodyPr>
        <a:p>
          <a:pPr algn="justLow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sotto i 80 secondi usare WIND
sopra i 80 secondi usare TELE2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0.73975</cdr:y>
    </cdr:from>
    <cdr:to>
      <cdr:x>0.95775</cdr:x>
      <cdr:y>0.83675</cdr:y>
    </cdr:to>
    <cdr:sp>
      <cdr:nvSpPr>
        <cdr:cNvPr id="1" name="AutoShape 1"/>
        <cdr:cNvSpPr>
          <a:spLocks/>
        </cdr:cNvSpPr>
      </cdr:nvSpPr>
      <cdr:spPr>
        <a:xfrm>
          <a:off x="1438275" y="2038350"/>
          <a:ext cx="1390650" cy="266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per telefonare verso un cellulare Wind usare WIND,
per Tim e Omnitel : sotto 1 minuto usare TELECOM
                              sopra 1 minuto usare TELE2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0.82875</cdr:y>
    </cdr:from>
    <cdr:to>
      <cdr:x>0.9445</cdr:x>
      <cdr:y>0.8855</cdr:y>
    </cdr:to>
    <cdr:sp>
      <cdr:nvSpPr>
        <cdr:cNvPr id="1" name="AutoShape 1"/>
        <cdr:cNvSpPr>
          <a:spLocks/>
        </cdr:cNvSpPr>
      </cdr:nvSpPr>
      <cdr:spPr>
        <a:xfrm>
          <a:off x="1733550" y="2133600"/>
          <a:ext cx="1076325" cy="142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sempre Wind !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0.778</cdr:y>
    </cdr:from>
    <cdr:to>
      <cdr:x>0.94375</cdr:x>
      <cdr:y>0.8705</cdr:y>
    </cdr:to>
    <cdr:sp>
      <cdr:nvSpPr>
        <cdr:cNvPr id="1" name="AutoShape 1"/>
        <cdr:cNvSpPr>
          <a:spLocks/>
        </cdr:cNvSpPr>
      </cdr:nvSpPr>
      <cdr:spPr>
        <a:xfrm>
          <a:off x="638175" y="2228850"/>
          <a:ext cx="2247900" cy="266700"/>
        </a:xfrm>
        <a:prstGeom prst="rect"/>
        <a:noFill/>
      </cdr:spPr>
      <cdr:txBody>
        <a:bodyPr fromWordArt="1" wrap="none">
          <a:prstTxWarp prst="textPlain">
            <a:avLst>
              <a:gd name="adj" fmla="val 50101"/>
            </a:avLst>
          </a:prstTxWarp>
        </a:bodyPr>
        <a:p>
          <a:pPr algn="justLow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               di giorno:     sotto i 3 minuti usare Wind, se no Tele2
la sera dopo le 18:30 e fest.:   sotto i 2 minuti usare Wind, se no Tele2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4</xdr:col>
      <xdr:colOff>590550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704850"/>
        <a:ext cx="3009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19050</xdr:rowOff>
    </xdr:from>
    <xdr:to>
      <xdr:col>4</xdr:col>
      <xdr:colOff>590550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38100" y="3467100"/>
        <a:ext cx="2990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390525</xdr:rowOff>
    </xdr:from>
    <xdr:to>
      <xdr:col>8</xdr:col>
      <xdr:colOff>1085850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3048000" y="685800"/>
        <a:ext cx="29527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19</xdr:row>
      <xdr:rowOff>9525</xdr:rowOff>
    </xdr:from>
    <xdr:to>
      <xdr:col>8</xdr:col>
      <xdr:colOff>1095375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3028950" y="3457575"/>
        <a:ext cx="29813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19050</xdr:rowOff>
    </xdr:from>
    <xdr:to>
      <xdr:col>5</xdr:col>
      <xdr:colOff>9525</xdr:colOff>
      <xdr:row>53</xdr:row>
      <xdr:rowOff>466725</xdr:rowOff>
    </xdr:to>
    <xdr:graphicFrame>
      <xdr:nvGraphicFramePr>
        <xdr:cNvPr id="5" name="Chart 5"/>
        <xdr:cNvGraphicFramePr/>
      </xdr:nvGraphicFramePr>
      <xdr:xfrm>
        <a:off x="0" y="6553200"/>
        <a:ext cx="305752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38</xdr:row>
      <xdr:rowOff>9525</xdr:rowOff>
    </xdr:from>
    <xdr:to>
      <xdr:col>8</xdr:col>
      <xdr:colOff>1085850</xdr:colOff>
      <xdr:row>53</xdr:row>
      <xdr:rowOff>495300</xdr:rowOff>
    </xdr:to>
    <xdr:graphicFrame>
      <xdr:nvGraphicFramePr>
        <xdr:cNvPr id="6" name="Chart 6"/>
        <xdr:cNvGraphicFramePr/>
      </xdr:nvGraphicFramePr>
      <xdr:xfrm>
        <a:off x="3048000" y="6543675"/>
        <a:ext cx="29527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52</xdr:row>
      <xdr:rowOff>38100</xdr:rowOff>
    </xdr:from>
    <xdr:to>
      <xdr:col>8</xdr:col>
      <xdr:colOff>895350</xdr:colOff>
      <xdr:row>53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276725" y="8839200"/>
          <a:ext cx="153352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101"/>
            </a:avLst>
          </a:prstTxWarp>
        </a:bodyPr>
        <a:p>
          <a:pPr algn="justLow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oltre 1 minuto usare Tele2
sotto 1 minuto usare Wind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4" sqref="C4:D4"/>
    </sheetView>
  </sheetViews>
  <sheetFormatPr defaultColWidth="9.140625" defaultRowHeight="12.75"/>
  <cols>
    <col min="1" max="1" width="13.8515625" style="0" customWidth="1"/>
    <col min="2" max="2" width="5.421875" style="0" customWidth="1"/>
    <col min="3" max="3" width="6.7109375" style="0" customWidth="1"/>
    <col min="4" max="4" width="15.28125" style="0" customWidth="1"/>
    <col min="5" max="5" width="24.421875" style="0" bestFit="1" customWidth="1"/>
    <col min="6" max="6" width="20.28125" style="0" bestFit="1" customWidth="1"/>
    <col min="7" max="7" width="18.8515625" style="0" bestFit="1" customWidth="1"/>
    <col min="8" max="8" width="12.140625" style="0" bestFit="1" customWidth="1"/>
    <col min="9" max="9" width="17.8515625" style="0" customWidth="1"/>
    <col min="10" max="10" width="35.28125" style="0" customWidth="1"/>
  </cols>
  <sheetData>
    <row r="1" spans="1:10" ht="30.7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21" thickBot="1">
      <c r="A3" s="71" t="s">
        <v>42</v>
      </c>
      <c r="B3" s="72"/>
      <c r="C3" s="72" t="s">
        <v>43</v>
      </c>
      <c r="D3" s="72"/>
      <c r="E3" s="73" t="s">
        <v>44</v>
      </c>
      <c r="F3" s="74" t="s">
        <v>35</v>
      </c>
      <c r="G3" s="74"/>
      <c r="H3" s="74"/>
      <c r="I3" s="74"/>
      <c r="J3" s="70"/>
    </row>
    <row r="4" spans="1:10" ht="30" customHeight="1" thickBot="1">
      <c r="A4" s="126">
        <v>0</v>
      </c>
      <c r="B4" s="127"/>
      <c r="C4" s="128">
        <v>4</v>
      </c>
      <c r="D4" s="129"/>
      <c r="E4" s="130">
        <v>20</v>
      </c>
      <c r="F4" s="131" t="s">
        <v>41</v>
      </c>
      <c r="G4" s="77"/>
      <c r="H4" s="77"/>
      <c r="I4" s="77"/>
      <c r="J4" s="70"/>
    </row>
    <row r="5" spans="1:10" ht="9.75" customHeight="1">
      <c r="A5" s="132"/>
      <c r="B5" s="132"/>
      <c r="C5" s="132"/>
      <c r="D5" s="132"/>
      <c r="E5" s="132"/>
      <c r="F5" s="132"/>
      <c r="G5" s="132"/>
      <c r="H5" s="132"/>
      <c r="I5" s="132"/>
      <c r="J5" s="70"/>
    </row>
    <row r="6" spans="1:10" ht="18.75" customHeight="1">
      <c r="A6" s="75">
        <f>TRUNC(B6/3600)*10000+TRUNC((MOD(B6,3600))/60)*100+MOD(B6,60)</f>
        <v>420</v>
      </c>
      <c r="B6" s="76">
        <f>A4*3600+C4*60+E4</f>
        <v>260</v>
      </c>
      <c r="C6" s="76"/>
      <c r="D6" s="76"/>
      <c r="E6" s="77" t="s">
        <v>37</v>
      </c>
      <c r="F6" s="77"/>
      <c r="G6" s="77"/>
      <c r="H6" s="77"/>
      <c r="I6" s="77"/>
      <c r="J6" s="70"/>
    </row>
    <row r="7" spans="1:10" ht="7.5" customHeight="1" thickBot="1">
      <c r="A7" s="78"/>
      <c r="B7" s="78"/>
      <c r="C7" s="78"/>
      <c r="D7" s="78"/>
      <c r="E7" s="78"/>
      <c r="F7" s="78"/>
      <c r="G7" s="78"/>
      <c r="H7" s="78"/>
      <c r="I7" s="78"/>
      <c r="J7" s="70"/>
    </row>
    <row r="8" spans="1:10" ht="13.5" customHeight="1">
      <c r="A8" s="79" t="s">
        <v>32</v>
      </c>
      <c r="B8" s="80"/>
      <c r="C8" s="80"/>
      <c r="D8" s="80"/>
      <c r="E8" s="79" t="s">
        <v>40</v>
      </c>
      <c r="F8" s="80"/>
      <c r="G8" s="79" t="s">
        <v>33</v>
      </c>
      <c r="H8" s="81"/>
      <c r="I8" s="82" t="s">
        <v>28</v>
      </c>
      <c r="J8" s="70"/>
    </row>
    <row r="9" spans="1:10" ht="13.5" customHeight="1">
      <c r="A9" s="83" t="s">
        <v>0</v>
      </c>
      <c r="B9" s="84"/>
      <c r="C9" s="84"/>
      <c r="D9" s="84"/>
      <c r="E9" s="83" t="s">
        <v>0</v>
      </c>
      <c r="F9" s="84"/>
      <c r="G9" s="83" t="s">
        <v>0</v>
      </c>
      <c r="H9" s="85"/>
      <c r="I9" s="86" t="s">
        <v>0</v>
      </c>
      <c r="J9" s="70"/>
    </row>
    <row r="10" spans="1:10" ht="10.5" customHeight="1">
      <c r="A10" s="87" t="s">
        <v>4</v>
      </c>
      <c r="B10" s="88"/>
      <c r="C10" s="88"/>
      <c r="D10" s="89" t="s">
        <v>2</v>
      </c>
      <c r="E10" s="90" t="s">
        <v>4</v>
      </c>
      <c r="F10" s="89" t="s">
        <v>2</v>
      </c>
      <c r="G10" s="87" t="s">
        <v>7</v>
      </c>
      <c r="H10" s="91"/>
      <c r="I10" s="92">
        <f>B6*8/1936.27</f>
        <v>1.0742303501061319</v>
      </c>
      <c r="J10" s="70"/>
    </row>
    <row r="11" spans="1:10" ht="20.25" customHeight="1">
      <c r="A11" s="93">
        <f>(B6/60)*12.4/100</f>
        <v>0.5373333333333333</v>
      </c>
      <c r="B11" s="94"/>
      <c r="C11" s="94"/>
      <c r="D11" s="95">
        <f>(B6/60)*68.17/100</f>
        <v>2.9540333333333333</v>
      </c>
      <c r="E11" s="93">
        <f>(B6/60)*7.75/100</f>
        <v>0.33583333333333326</v>
      </c>
      <c r="F11" s="94">
        <f>(B6/60)*13.02/100</f>
        <v>0.5641999999999999</v>
      </c>
      <c r="G11" s="93">
        <f>(B6/60)*3.41/100</f>
        <v>0.14776666666666666</v>
      </c>
      <c r="H11" s="92"/>
      <c r="I11" s="92"/>
      <c r="J11" s="70"/>
    </row>
    <row r="12" spans="1:10" ht="13.5" customHeight="1">
      <c r="A12" s="96"/>
      <c r="B12" s="97"/>
      <c r="C12" s="97"/>
      <c r="D12" s="137">
        <f>(B6/60)*24.79/100</f>
        <v>1.0742333333333332</v>
      </c>
      <c r="E12" s="96"/>
      <c r="F12" s="97"/>
      <c r="G12" s="96"/>
      <c r="H12" s="98"/>
      <c r="I12" s="98"/>
      <c r="J12" s="70"/>
    </row>
    <row r="13" spans="1:10" ht="13.5" customHeight="1">
      <c r="A13" s="99" t="s">
        <v>8</v>
      </c>
      <c r="B13" s="100"/>
      <c r="C13" s="100"/>
      <c r="D13" s="100"/>
      <c r="E13" s="99" t="s">
        <v>8</v>
      </c>
      <c r="F13" s="100"/>
      <c r="G13" s="99" t="s">
        <v>8</v>
      </c>
      <c r="H13" s="101"/>
      <c r="I13" s="102" t="s">
        <v>8</v>
      </c>
      <c r="J13" s="70"/>
    </row>
    <row r="14" spans="1:10" ht="10.5" customHeight="1">
      <c r="A14" s="87" t="s">
        <v>3</v>
      </c>
      <c r="B14" s="88"/>
      <c r="C14" s="88"/>
      <c r="D14" s="89" t="s">
        <v>1</v>
      </c>
      <c r="E14" s="90" t="s">
        <v>3</v>
      </c>
      <c r="F14" s="89" t="s">
        <v>10</v>
      </c>
      <c r="G14" s="90" t="s">
        <v>9</v>
      </c>
      <c r="H14" s="103" t="s">
        <v>5</v>
      </c>
      <c r="I14" s="92">
        <f>((12.91+(18.08*B6/60))*1.2)/100</f>
        <v>1.0950799999999996</v>
      </c>
      <c r="J14" s="70"/>
    </row>
    <row r="15" spans="1:10" ht="20.25" customHeight="1">
      <c r="A15" s="93">
        <f>((10.33+(B6/60)*13.69)*1.2)/100</f>
        <v>0.83584</v>
      </c>
      <c r="B15" s="94"/>
      <c r="C15" s="94"/>
      <c r="D15" s="94">
        <f>((10.33+(B6/60)*26.86)*1.2)/100</f>
        <v>1.5206799999999998</v>
      </c>
      <c r="E15" s="93">
        <f>((6.46+(B6/60)*2.43)*1.2)/100</f>
        <v>0.20387999999999998</v>
      </c>
      <c r="F15" s="92">
        <f>((6.46+(B6/60)*9.04)*1.2)/100</f>
        <v>0.5475999999999999</v>
      </c>
      <c r="G15" s="93">
        <f>((5.16+(B6/60)*0.77)*1.2)/100</f>
        <v>0.10196</v>
      </c>
      <c r="H15" s="92">
        <f>((5.16+(B6/60)*1.45)*1.2)/100</f>
        <v>0.13731999999999997</v>
      </c>
      <c r="I15" s="92"/>
      <c r="J15" s="70"/>
    </row>
    <row r="16" spans="1:10" ht="12" customHeight="1">
      <c r="A16" s="96"/>
      <c r="B16" s="97"/>
      <c r="C16" s="97"/>
      <c r="D16" s="97"/>
      <c r="E16" s="96"/>
      <c r="F16" s="98"/>
      <c r="G16" s="96"/>
      <c r="H16" s="98"/>
      <c r="I16" s="98"/>
      <c r="J16" s="70"/>
    </row>
    <row r="17" spans="1:10" ht="13.5" customHeight="1">
      <c r="A17" s="104" t="s">
        <v>6</v>
      </c>
      <c r="B17" s="105"/>
      <c r="C17" s="105"/>
      <c r="D17" s="105"/>
      <c r="E17" s="106" t="s">
        <v>6</v>
      </c>
      <c r="F17" s="107"/>
      <c r="G17" s="106" t="s">
        <v>6</v>
      </c>
      <c r="H17" s="108"/>
      <c r="I17" s="109" t="s">
        <v>6</v>
      </c>
      <c r="J17" s="70"/>
    </row>
    <row r="18" spans="1:10" ht="10.5" customHeight="1">
      <c r="A18" s="87" t="s">
        <v>3</v>
      </c>
      <c r="B18" s="88"/>
      <c r="C18" s="88"/>
      <c r="D18" s="89" t="s">
        <v>5</v>
      </c>
      <c r="E18" s="90" t="s">
        <v>3</v>
      </c>
      <c r="F18" s="89" t="s">
        <v>5</v>
      </c>
      <c r="G18" s="90" t="s">
        <v>9</v>
      </c>
      <c r="H18" s="103" t="s">
        <v>5</v>
      </c>
      <c r="I18" s="92">
        <f>((500+(350*B6/60))*1.2)/1936.27</f>
        <v>1.2498256957965572</v>
      </c>
      <c r="J18" s="70"/>
    </row>
    <row r="19" spans="1:10" ht="24" customHeight="1" thickBot="1">
      <c r="A19" s="96">
        <f>((127*1.2)+(B6/60)*293*1.2)/1936.27</f>
        <v>0.8655817628739793</v>
      </c>
      <c r="B19" s="97"/>
      <c r="C19" s="97"/>
      <c r="D19" s="110">
        <f>((127*1.2)+(B6/60)*552*1.2)/1936.27</f>
        <v>1.5611459145676998</v>
      </c>
      <c r="E19" s="111">
        <f>0.0787+(B6/60)*0.031</f>
        <v>0.21303333333333335</v>
      </c>
      <c r="F19" s="95">
        <f>((127*1.2)+(B6/60)*190.5*1.2)/1936.27</f>
        <v>0.5903102356592831</v>
      </c>
      <c r="G19" s="112">
        <f>IF(B6&lt;900,(120+(B6/60)*17.7*1.2)/1936.27,(438+((B6-900)/60)*15.9*1.2)/1936.27)</f>
        <v>0.1095095208829347</v>
      </c>
      <c r="H19" s="113">
        <f>IF(B6&lt;900,(120+(B6/60)*30.6*1.2)/1936.27,(670+((B6-900)/60)*27.6*1.2)/1936.27)</f>
        <v>0.14415344967385746</v>
      </c>
      <c r="I19" s="98"/>
      <c r="J19" s="70"/>
    </row>
    <row r="20" spans="1:10" ht="13.5" customHeight="1">
      <c r="A20" s="114" t="s">
        <v>11</v>
      </c>
      <c r="B20" s="115"/>
      <c r="C20" s="115"/>
      <c r="D20" s="115"/>
      <c r="E20" s="116" t="s">
        <v>11</v>
      </c>
      <c r="F20" s="117"/>
      <c r="G20" s="116" t="s">
        <v>11</v>
      </c>
      <c r="H20" s="118"/>
      <c r="I20" s="119" t="s">
        <v>11</v>
      </c>
      <c r="J20" s="70"/>
    </row>
    <row r="21" spans="1:10" ht="10.5" customHeight="1">
      <c r="A21" s="120" t="s">
        <v>3</v>
      </c>
      <c r="B21" s="121"/>
      <c r="C21" s="121"/>
      <c r="D21" s="89" t="s">
        <v>5</v>
      </c>
      <c r="E21" s="90" t="s">
        <v>3</v>
      </c>
      <c r="F21" s="89" t="s">
        <v>5</v>
      </c>
      <c r="G21" s="90" t="s">
        <v>9</v>
      </c>
      <c r="H21" s="103" t="s">
        <v>5</v>
      </c>
      <c r="I21" s="92">
        <f>(15.5+(12.5*B6/60))/100</f>
        <v>0.6966666666666665</v>
      </c>
      <c r="J21" s="70"/>
    </row>
    <row r="22" spans="1:10" ht="23.25" customHeight="1" thickBot="1">
      <c r="A22" s="122">
        <f>(12.5+(15*B6/60))/100</f>
        <v>0.775</v>
      </c>
      <c r="B22" s="123"/>
      <c r="C22" s="123"/>
      <c r="D22" s="124">
        <f>(12.5+(30*B6/60))/100</f>
        <v>1.425</v>
      </c>
      <c r="E22" s="112">
        <f>(7.75+(2*B6/60))/100</f>
        <v>0.16416666666666666</v>
      </c>
      <c r="F22" s="124">
        <f>(7.75+(7*B6/60))/100</f>
        <v>0.3808333333333333</v>
      </c>
      <c r="G22" s="112">
        <f>(6.19+(0.6*B6/60))/100</f>
        <v>0.0879</v>
      </c>
      <c r="H22" s="113">
        <f>(6.19+(1.1*B6/60))/100</f>
        <v>0.10956666666666667</v>
      </c>
      <c r="I22" s="125"/>
      <c r="J22" s="70"/>
    </row>
    <row r="23" spans="1:10" ht="19.5" customHeight="1">
      <c r="A23" s="134" t="s">
        <v>34</v>
      </c>
      <c r="B23" s="134"/>
      <c r="C23" s="134"/>
      <c r="D23" s="134"/>
      <c r="E23" s="134"/>
      <c r="F23" s="134"/>
      <c r="G23" s="134"/>
      <c r="H23" s="134"/>
      <c r="I23" s="134"/>
      <c r="J23" s="70"/>
    </row>
    <row r="24" spans="1:10" ht="117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70"/>
    </row>
  </sheetData>
  <sheetProtection sheet="1" objects="1" scenarios="1"/>
  <mergeCells count="50">
    <mergeCell ref="A23:I23"/>
    <mergeCell ref="B6:D6"/>
    <mergeCell ref="A5:I5"/>
    <mergeCell ref="E6:I6"/>
    <mergeCell ref="F4:I4"/>
    <mergeCell ref="F3:I3"/>
    <mergeCell ref="C3:D3"/>
    <mergeCell ref="C4:D4"/>
    <mergeCell ref="A3:B3"/>
    <mergeCell ref="A4:B4"/>
    <mergeCell ref="A1:I1"/>
    <mergeCell ref="A2:I2"/>
    <mergeCell ref="A7:I7"/>
    <mergeCell ref="J1:J24"/>
    <mergeCell ref="A21:C21"/>
    <mergeCell ref="A22:C22"/>
    <mergeCell ref="A17:D17"/>
    <mergeCell ref="A18:C18"/>
    <mergeCell ref="A19:C19"/>
    <mergeCell ref="A20:D20"/>
    <mergeCell ref="A10:C10"/>
    <mergeCell ref="A11:C12"/>
    <mergeCell ref="A13:D13"/>
    <mergeCell ref="A14:C14"/>
    <mergeCell ref="D15:D16"/>
    <mergeCell ref="A15:C16"/>
    <mergeCell ref="G8:H8"/>
    <mergeCell ref="G15:G16"/>
    <mergeCell ref="H15:H16"/>
    <mergeCell ref="G9:H9"/>
    <mergeCell ref="G10:H10"/>
    <mergeCell ref="G13:H13"/>
    <mergeCell ref="G11:H12"/>
    <mergeCell ref="I21:I22"/>
    <mergeCell ref="E8:F8"/>
    <mergeCell ref="E9:F9"/>
    <mergeCell ref="A8:D8"/>
    <mergeCell ref="A9:D9"/>
    <mergeCell ref="E20:F20"/>
    <mergeCell ref="G20:H20"/>
    <mergeCell ref="E11:E12"/>
    <mergeCell ref="F11:F12"/>
    <mergeCell ref="G17:H17"/>
    <mergeCell ref="F15:F16"/>
    <mergeCell ref="I10:I12"/>
    <mergeCell ref="I14:I16"/>
    <mergeCell ref="I18:I19"/>
    <mergeCell ref="E13:F13"/>
    <mergeCell ref="E17:F17"/>
    <mergeCell ref="E15:E16"/>
  </mergeCells>
  <conditionalFormatting sqref="D15:D16 D19 D11 D22">
    <cfRule type="cellIs" priority="1" dxfId="0" operator="equal" stopIfTrue="1">
      <formula>MIN($D$11,$D$15,$D$19,$D$22)</formula>
    </cfRule>
  </conditionalFormatting>
  <conditionalFormatting sqref="E11:E12 E22 E19 E15:E16">
    <cfRule type="cellIs" priority="2" dxfId="0" operator="equal" stopIfTrue="1">
      <formula>MIN($E$11,$E$15,$E$19,$E$22)</formula>
    </cfRule>
  </conditionalFormatting>
  <conditionalFormatting sqref="F11:F12 F15 F19 F22">
    <cfRule type="cellIs" priority="3" dxfId="0" operator="equal" stopIfTrue="1">
      <formula>MIN($F$11,$F$15,$F$19,$F$22)</formula>
    </cfRule>
  </conditionalFormatting>
  <conditionalFormatting sqref="G15:G16">
    <cfRule type="cellIs" priority="4" dxfId="0" operator="equal" stopIfTrue="1">
      <formula>MIN($G$15,$G$19,$G$11,$G$22)</formula>
    </cfRule>
  </conditionalFormatting>
  <conditionalFormatting sqref="G11:H12">
    <cfRule type="cellIs" priority="5" dxfId="0" operator="equal" stopIfTrue="1">
      <formula>MIN($G$11,$G$15,$G$19,$G$22)</formula>
    </cfRule>
  </conditionalFormatting>
  <conditionalFormatting sqref="G19">
    <cfRule type="cellIs" priority="6" dxfId="1" operator="equal" stopIfTrue="1">
      <formula>MIN($G$15,$G$11,$G$19,$G$22)</formula>
    </cfRule>
  </conditionalFormatting>
  <conditionalFormatting sqref="H15:H16 H19">
    <cfRule type="cellIs" priority="7" dxfId="1" operator="equal" stopIfTrue="1">
      <formula>MIN($G$11,$H$15,$H$19,$H$22)</formula>
    </cfRule>
  </conditionalFormatting>
  <conditionalFormatting sqref="I21:I22 I18:I19 I14:I16 I10:I12">
    <cfRule type="cellIs" priority="8" dxfId="0" operator="equal" stopIfTrue="1">
      <formula>MIN($I$10,$I$14,$I$18,$I$21)</formula>
    </cfRule>
  </conditionalFormatting>
  <conditionalFormatting sqref="A22:C22 A19:C19 A15:C16 A11:C11">
    <cfRule type="cellIs" priority="9" dxfId="0" operator="equal" stopIfTrue="1">
      <formula>MIN($A$22,$A$19,$A$15,$A$11)</formula>
    </cfRule>
  </conditionalFormatting>
  <conditionalFormatting sqref="E4 C4">
    <cfRule type="cellIs" priority="10" dxfId="2" operator="greaterThanOrEqual" stopIfTrue="1">
      <formula>60</formula>
    </cfRule>
  </conditionalFormatting>
  <conditionalFormatting sqref="G22">
    <cfRule type="cellIs" priority="11" dxfId="0" operator="equal" stopIfTrue="1">
      <formula>MIN($G$15,$G$11,$G$19,$G$22)</formula>
    </cfRule>
  </conditionalFormatting>
  <conditionalFormatting sqref="H22">
    <cfRule type="cellIs" priority="12" dxfId="0" operator="equal" stopIfTrue="1">
      <formula>MIN($G$11,$H$15,$H$19,$H$22)</formula>
    </cfRule>
  </conditionalFormatting>
  <printOptions/>
  <pageMargins left="0.42" right="0.56" top="1" bottom="0.41" header="0.5" footer="0.28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P16" sqref="P16"/>
    </sheetView>
  </sheetViews>
  <sheetFormatPr defaultColWidth="9.140625" defaultRowHeight="12.75"/>
  <cols>
    <col min="8" max="8" width="9.7109375" style="0" customWidth="1"/>
    <col min="9" max="9" width="16.8515625" style="0" customWidth="1"/>
  </cols>
  <sheetData>
    <row r="1" spans="1:9" ht="23.25" customHeight="1" thickBot="1">
      <c r="A1" s="136" t="s">
        <v>39</v>
      </c>
      <c r="B1" s="136"/>
      <c r="C1" s="136"/>
      <c r="D1" s="136"/>
      <c r="E1" s="136"/>
      <c r="F1" s="136"/>
      <c r="G1" s="136"/>
      <c r="H1" s="136"/>
      <c r="I1" s="135" t="s">
        <v>45</v>
      </c>
    </row>
    <row r="2" spans="1:20" ht="31.5">
      <c r="A2" s="43" t="s">
        <v>17</v>
      </c>
      <c r="B2" s="44"/>
      <c r="C2" s="44"/>
      <c r="D2" s="44"/>
      <c r="E2" s="44"/>
      <c r="F2" s="44" t="s">
        <v>46</v>
      </c>
      <c r="G2" s="44"/>
      <c r="H2" s="44"/>
      <c r="I2" s="47"/>
      <c r="J2" s="20"/>
      <c r="K2" s="21"/>
      <c r="L2" s="22"/>
      <c r="M2" s="22"/>
      <c r="N2" s="22"/>
      <c r="O2" s="22"/>
      <c r="P2" s="22"/>
      <c r="Q2" s="22"/>
      <c r="R2" s="22"/>
      <c r="S2" s="22"/>
      <c r="T2" s="22"/>
    </row>
    <row r="3" spans="1:9" ht="12.75">
      <c r="A3" s="13"/>
      <c r="B3" s="1"/>
      <c r="C3" s="1"/>
      <c r="D3" s="1"/>
      <c r="E3" s="1"/>
      <c r="F3" s="1"/>
      <c r="G3" s="1"/>
      <c r="H3" s="1"/>
      <c r="I3" s="14"/>
    </row>
    <row r="4" spans="1:9" ht="12.75">
      <c r="A4" s="13"/>
      <c r="B4" s="1"/>
      <c r="C4" s="1"/>
      <c r="D4" s="1"/>
      <c r="E4" s="1"/>
      <c r="F4" s="1"/>
      <c r="G4" s="1"/>
      <c r="H4" s="1"/>
      <c r="I4" s="14"/>
    </row>
    <row r="5" spans="1:9" ht="12.75">
      <c r="A5" s="13"/>
      <c r="B5" s="1"/>
      <c r="C5" s="1"/>
      <c r="D5" s="1"/>
      <c r="E5" s="1"/>
      <c r="F5" s="1"/>
      <c r="G5" s="1"/>
      <c r="H5" s="1"/>
      <c r="I5" s="14"/>
    </row>
    <row r="6" spans="1:9" ht="12.75">
      <c r="A6" s="13"/>
      <c r="B6" s="1"/>
      <c r="C6" s="1"/>
      <c r="D6" s="1"/>
      <c r="E6" s="1"/>
      <c r="F6" s="1"/>
      <c r="G6" s="1"/>
      <c r="H6" s="1"/>
      <c r="I6" s="14"/>
    </row>
    <row r="7" spans="1:9" ht="12.75">
      <c r="A7" s="13"/>
      <c r="B7" s="1"/>
      <c r="C7" s="1"/>
      <c r="D7" s="1"/>
      <c r="E7" s="1"/>
      <c r="F7" s="1"/>
      <c r="G7" s="1"/>
      <c r="H7" s="1"/>
      <c r="I7" s="14"/>
    </row>
    <row r="8" spans="1:9" ht="12.75">
      <c r="A8" s="13"/>
      <c r="B8" s="1"/>
      <c r="C8" s="1"/>
      <c r="D8" s="1"/>
      <c r="E8" s="1"/>
      <c r="F8" s="1"/>
      <c r="G8" s="1"/>
      <c r="H8" s="1"/>
      <c r="I8" s="14"/>
    </row>
    <row r="9" spans="1:9" ht="12.75">
      <c r="A9" s="13"/>
      <c r="B9" s="1"/>
      <c r="C9" s="1"/>
      <c r="D9" s="1"/>
      <c r="E9" s="1"/>
      <c r="F9" s="1"/>
      <c r="G9" s="1"/>
      <c r="H9" s="1"/>
      <c r="I9" s="14"/>
    </row>
    <row r="10" spans="1:9" ht="12.75">
      <c r="A10" s="13"/>
      <c r="B10" s="1"/>
      <c r="C10" s="1"/>
      <c r="D10" s="1"/>
      <c r="E10" s="1"/>
      <c r="F10" s="1"/>
      <c r="G10" s="1"/>
      <c r="H10" s="1"/>
      <c r="I10" s="14"/>
    </row>
    <row r="11" spans="1:9" ht="12.75">
      <c r="A11" s="13"/>
      <c r="B11" s="1"/>
      <c r="C11" s="1"/>
      <c r="D11" s="1"/>
      <c r="E11" s="1"/>
      <c r="F11" s="1"/>
      <c r="G11" s="1"/>
      <c r="H11" s="1"/>
      <c r="I11" s="14"/>
    </row>
    <row r="12" spans="1:9" ht="12.75">
      <c r="A12" s="13"/>
      <c r="B12" s="1"/>
      <c r="C12" s="1"/>
      <c r="D12" s="1"/>
      <c r="E12" s="1"/>
      <c r="F12" s="1"/>
      <c r="G12" s="1"/>
      <c r="H12" s="1"/>
      <c r="I12" s="14"/>
    </row>
    <row r="13" spans="1:9" ht="12.75">
      <c r="A13" s="13"/>
      <c r="B13" s="1"/>
      <c r="C13" s="1"/>
      <c r="D13" s="1"/>
      <c r="E13" s="1"/>
      <c r="F13" s="1"/>
      <c r="G13" s="1"/>
      <c r="H13" s="1"/>
      <c r="I13" s="14"/>
    </row>
    <row r="14" spans="1:9" ht="12.75">
      <c r="A14" s="13"/>
      <c r="B14" s="1"/>
      <c r="C14" s="1"/>
      <c r="D14" s="1"/>
      <c r="E14" s="1"/>
      <c r="F14" s="1"/>
      <c r="G14" s="1"/>
      <c r="H14" s="1"/>
      <c r="I14" s="14"/>
    </row>
    <row r="15" spans="1:9" ht="12.75">
      <c r="A15" s="13"/>
      <c r="B15" s="1"/>
      <c r="C15" s="1"/>
      <c r="D15" s="1"/>
      <c r="E15" s="1"/>
      <c r="F15" s="1"/>
      <c r="G15" s="1"/>
      <c r="H15" s="1"/>
      <c r="I15" s="14"/>
    </row>
    <row r="16" spans="1:9" ht="12.75">
      <c r="A16" s="13"/>
      <c r="B16" s="1"/>
      <c r="C16" s="1"/>
      <c r="D16" s="1"/>
      <c r="E16" s="1"/>
      <c r="F16" s="1"/>
      <c r="G16" s="1"/>
      <c r="H16" s="1"/>
      <c r="I16" s="14"/>
    </row>
    <row r="17" spans="1:9" ht="12.75">
      <c r="A17" s="13"/>
      <c r="B17" s="1"/>
      <c r="C17" s="1"/>
      <c r="D17" s="1"/>
      <c r="E17" s="1"/>
      <c r="F17" s="1"/>
      <c r="G17" s="1"/>
      <c r="H17" s="1"/>
      <c r="I17" s="14"/>
    </row>
    <row r="18" spans="1:9" ht="12.75">
      <c r="A18" s="13"/>
      <c r="B18" s="1"/>
      <c r="C18" s="1"/>
      <c r="D18" s="1"/>
      <c r="E18" s="1"/>
      <c r="F18" s="1"/>
      <c r="G18" s="1"/>
      <c r="H18" s="1"/>
      <c r="I18" s="14"/>
    </row>
    <row r="19" spans="1:9" ht="12.75">
      <c r="A19" s="13"/>
      <c r="B19" s="1"/>
      <c r="C19" s="1"/>
      <c r="D19" s="1"/>
      <c r="E19" s="1"/>
      <c r="F19" s="1"/>
      <c r="G19" s="1"/>
      <c r="H19" s="1"/>
      <c r="I19" s="14"/>
    </row>
    <row r="20" spans="1:9" ht="12.75">
      <c r="A20" s="13"/>
      <c r="B20" s="1"/>
      <c r="C20" s="1"/>
      <c r="D20" s="1"/>
      <c r="E20" s="1"/>
      <c r="F20" s="1"/>
      <c r="G20" s="1"/>
      <c r="H20" s="1"/>
      <c r="I20" s="14"/>
    </row>
    <row r="21" spans="1:9" ht="12.75">
      <c r="A21" s="13"/>
      <c r="B21" s="1"/>
      <c r="C21" s="1"/>
      <c r="D21" s="1"/>
      <c r="E21" s="1"/>
      <c r="F21" s="1"/>
      <c r="G21" s="1"/>
      <c r="H21" s="1"/>
      <c r="I21" s="14"/>
    </row>
    <row r="22" spans="1:9" ht="12.75">
      <c r="A22" s="13"/>
      <c r="B22" s="1"/>
      <c r="C22" s="1"/>
      <c r="D22" s="1"/>
      <c r="E22" s="1"/>
      <c r="F22" s="1"/>
      <c r="G22" s="1"/>
      <c r="H22" s="1"/>
      <c r="I22" s="14"/>
    </row>
    <row r="23" spans="1:9" ht="12.75">
      <c r="A23" s="13"/>
      <c r="B23" s="1"/>
      <c r="C23" s="1"/>
      <c r="D23" s="1"/>
      <c r="E23" s="1"/>
      <c r="F23" s="1"/>
      <c r="G23" s="1"/>
      <c r="H23" s="1"/>
      <c r="I23" s="14"/>
    </row>
    <row r="24" spans="1:9" ht="12.75">
      <c r="A24" s="13"/>
      <c r="B24" s="1"/>
      <c r="C24" s="1"/>
      <c r="D24" s="1"/>
      <c r="E24" s="1"/>
      <c r="F24" s="1"/>
      <c r="G24" s="1"/>
      <c r="H24" s="1"/>
      <c r="I24" s="14"/>
    </row>
    <row r="25" spans="1:9" ht="12.75">
      <c r="A25" s="13"/>
      <c r="B25" s="1"/>
      <c r="C25" s="1"/>
      <c r="D25" s="1"/>
      <c r="E25" s="1"/>
      <c r="F25" s="1"/>
      <c r="G25" s="1"/>
      <c r="H25" s="1"/>
      <c r="I25" s="14"/>
    </row>
    <row r="26" spans="1:9" ht="12.75">
      <c r="A26" s="13"/>
      <c r="B26" s="1"/>
      <c r="C26" s="1"/>
      <c r="D26" s="1"/>
      <c r="E26" s="1"/>
      <c r="F26" s="1"/>
      <c r="G26" s="1"/>
      <c r="H26" s="1"/>
      <c r="I26" s="14"/>
    </row>
    <row r="27" spans="1:9" ht="12.75">
      <c r="A27" s="13"/>
      <c r="B27" s="1"/>
      <c r="C27" s="1"/>
      <c r="D27" s="1"/>
      <c r="E27" s="1"/>
      <c r="F27" s="1"/>
      <c r="G27" s="1"/>
      <c r="H27" s="1"/>
      <c r="I27" s="14"/>
    </row>
    <row r="28" spans="1:9" ht="12.75">
      <c r="A28" s="13"/>
      <c r="B28" s="1"/>
      <c r="C28" s="1"/>
      <c r="D28" s="1"/>
      <c r="E28" s="1"/>
      <c r="F28" s="1"/>
      <c r="G28" s="1"/>
      <c r="H28" s="1"/>
      <c r="I28" s="14"/>
    </row>
    <row r="29" spans="1:9" ht="12.75">
      <c r="A29" s="13"/>
      <c r="B29" s="1"/>
      <c r="C29" s="1"/>
      <c r="D29" s="1"/>
      <c r="E29" s="1"/>
      <c r="F29" s="1"/>
      <c r="G29" s="1"/>
      <c r="H29" s="1"/>
      <c r="I29" s="14"/>
    </row>
    <row r="30" spans="1:9" ht="12.75">
      <c r="A30" s="13"/>
      <c r="B30" s="1"/>
      <c r="C30" s="1"/>
      <c r="D30" s="1"/>
      <c r="E30" s="1"/>
      <c r="F30" s="1"/>
      <c r="G30" s="1"/>
      <c r="H30" s="1"/>
      <c r="I30" s="14"/>
    </row>
    <row r="31" spans="1:9" ht="12.75">
      <c r="A31" s="13"/>
      <c r="B31" s="1"/>
      <c r="C31" s="1"/>
      <c r="D31" s="1"/>
      <c r="E31" s="1"/>
      <c r="F31" s="1"/>
      <c r="G31" s="1"/>
      <c r="H31" s="1"/>
      <c r="I31" s="14"/>
    </row>
    <row r="32" spans="1:9" ht="12.75">
      <c r="A32" s="13"/>
      <c r="B32" s="1"/>
      <c r="C32" s="1"/>
      <c r="D32" s="1"/>
      <c r="E32" s="1"/>
      <c r="F32" s="1"/>
      <c r="G32" s="1"/>
      <c r="H32" s="1"/>
      <c r="I32" s="14"/>
    </row>
    <row r="33" spans="1:9" ht="12.75">
      <c r="A33" s="13"/>
      <c r="B33" s="1"/>
      <c r="C33" s="1"/>
      <c r="D33" s="1"/>
      <c r="E33" s="1"/>
      <c r="F33" s="1"/>
      <c r="G33" s="1"/>
      <c r="H33" s="1"/>
      <c r="I33" s="14"/>
    </row>
    <row r="34" spans="1:9" ht="12.75">
      <c r="A34" s="13"/>
      <c r="B34" s="1"/>
      <c r="C34" s="1"/>
      <c r="D34" s="1"/>
      <c r="E34" s="1"/>
      <c r="F34" s="1"/>
      <c r="G34" s="1"/>
      <c r="H34" s="1"/>
      <c r="I34" s="14"/>
    </row>
    <row r="35" spans="1:9" ht="12.75">
      <c r="A35" s="13"/>
      <c r="B35" s="1"/>
      <c r="C35" s="1"/>
      <c r="D35" s="1"/>
      <c r="E35" s="1"/>
      <c r="F35" s="1"/>
      <c r="G35" s="1"/>
      <c r="H35" s="1"/>
      <c r="I35" s="14"/>
    </row>
    <row r="36" spans="1:9" ht="13.5" thickBot="1">
      <c r="A36" s="24"/>
      <c r="B36" s="25"/>
      <c r="C36" s="25"/>
      <c r="D36" s="25"/>
      <c r="E36" s="25"/>
      <c r="F36" s="25"/>
      <c r="G36" s="25"/>
      <c r="H36" s="25"/>
      <c r="I36" s="27"/>
    </row>
    <row r="37" spans="1:9" ht="12.75">
      <c r="A37" s="43" t="s">
        <v>23</v>
      </c>
      <c r="B37" s="44"/>
      <c r="C37" s="44"/>
      <c r="D37" s="44"/>
      <c r="E37" s="44"/>
      <c r="F37" s="44" t="s">
        <v>30</v>
      </c>
      <c r="G37" s="48"/>
      <c r="H37" s="48"/>
      <c r="I37" s="49"/>
    </row>
    <row r="38" spans="1:9" ht="12.75">
      <c r="A38" s="45"/>
      <c r="B38" s="46"/>
      <c r="C38" s="46"/>
      <c r="D38" s="46"/>
      <c r="E38" s="46"/>
      <c r="F38" s="50"/>
      <c r="G38" s="50"/>
      <c r="H38" s="50"/>
      <c r="I38" s="51"/>
    </row>
    <row r="39" spans="1:9" ht="12.75">
      <c r="A39" s="13"/>
      <c r="B39" s="1"/>
      <c r="C39" s="1"/>
      <c r="D39" s="1"/>
      <c r="E39" s="1"/>
      <c r="F39" s="1"/>
      <c r="G39" s="1"/>
      <c r="H39" s="1"/>
      <c r="I39" s="14"/>
    </row>
    <row r="40" spans="1:9" ht="12.75">
      <c r="A40" s="13"/>
      <c r="B40" s="1"/>
      <c r="C40" s="1"/>
      <c r="D40" s="1"/>
      <c r="E40" s="1"/>
      <c r="F40" s="1"/>
      <c r="G40" s="1"/>
      <c r="H40" s="1"/>
      <c r="I40" s="14"/>
    </row>
    <row r="41" spans="1:9" ht="12.75">
      <c r="A41" s="13"/>
      <c r="B41" s="1"/>
      <c r="C41" s="1"/>
      <c r="D41" s="1"/>
      <c r="E41" s="1"/>
      <c r="F41" s="1"/>
      <c r="G41" s="1"/>
      <c r="H41" s="1"/>
      <c r="I41" s="14"/>
    </row>
    <row r="42" spans="1:9" ht="12.75">
      <c r="A42" s="13"/>
      <c r="B42" s="1"/>
      <c r="C42" s="1"/>
      <c r="D42" s="1"/>
      <c r="E42" s="1"/>
      <c r="F42" s="1"/>
      <c r="G42" s="1"/>
      <c r="H42" s="1"/>
      <c r="I42" s="14"/>
    </row>
    <row r="43" spans="1:9" ht="12.75">
      <c r="A43" s="13"/>
      <c r="B43" s="1"/>
      <c r="C43" s="1"/>
      <c r="D43" s="1"/>
      <c r="E43" s="1"/>
      <c r="F43" s="1"/>
      <c r="G43" s="1"/>
      <c r="H43" s="1"/>
      <c r="I43" s="14"/>
    </row>
    <row r="44" spans="1:9" ht="12.75">
      <c r="A44" s="13"/>
      <c r="B44" s="1"/>
      <c r="C44" s="1"/>
      <c r="D44" s="1"/>
      <c r="E44" s="1"/>
      <c r="F44" s="1"/>
      <c r="G44" s="1"/>
      <c r="H44" s="1"/>
      <c r="I44" s="14"/>
    </row>
    <row r="45" spans="1:9" ht="12.75">
      <c r="A45" s="13"/>
      <c r="B45" s="1"/>
      <c r="C45" s="1"/>
      <c r="D45" s="1"/>
      <c r="E45" s="1"/>
      <c r="F45" s="1"/>
      <c r="G45" s="1"/>
      <c r="H45" s="1"/>
      <c r="I45" s="14"/>
    </row>
    <row r="46" spans="1:9" ht="12.75">
      <c r="A46" s="13"/>
      <c r="B46" s="1"/>
      <c r="C46" s="1"/>
      <c r="D46" s="1"/>
      <c r="E46" s="1"/>
      <c r="F46" s="1"/>
      <c r="G46" s="1"/>
      <c r="H46" s="1"/>
      <c r="I46" s="14"/>
    </row>
    <row r="47" spans="1:9" ht="12.75">
      <c r="A47" s="13"/>
      <c r="B47" s="1"/>
      <c r="C47" s="1"/>
      <c r="D47" s="1"/>
      <c r="E47" s="1"/>
      <c r="F47" s="1"/>
      <c r="G47" s="1"/>
      <c r="H47" s="1"/>
      <c r="I47" s="14"/>
    </row>
    <row r="48" spans="1:9" ht="12.75">
      <c r="A48" s="13"/>
      <c r="B48" s="1"/>
      <c r="C48" s="1"/>
      <c r="D48" s="1"/>
      <c r="E48" s="1"/>
      <c r="F48" s="1"/>
      <c r="G48" s="1"/>
      <c r="H48" s="1"/>
      <c r="I48" s="14"/>
    </row>
    <row r="49" spans="1:9" ht="12.75">
      <c r="A49" s="13"/>
      <c r="B49" s="1"/>
      <c r="C49" s="1"/>
      <c r="D49" s="1"/>
      <c r="E49" s="1"/>
      <c r="F49" s="1"/>
      <c r="G49" s="1"/>
      <c r="H49" s="1"/>
      <c r="I49" s="14"/>
    </row>
    <row r="50" spans="1:9" ht="12.75">
      <c r="A50" s="13"/>
      <c r="B50" s="1"/>
      <c r="C50" s="1"/>
      <c r="D50" s="1"/>
      <c r="E50" s="1"/>
      <c r="F50" s="1"/>
      <c r="G50" s="1"/>
      <c r="H50" s="1"/>
      <c r="I50" s="14"/>
    </row>
    <row r="51" spans="1:9" ht="12.75">
      <c r="A51" s="13"/>
      <c r="B51" s="1"/>
      <c r="C51" s="1"/>
      <c r="D51" s="1"/>
      <c r="E51" s="1"/>
      <c r="F51" s="1"/>
      <c r="G51" s="1"/>
      <c r="H51" s="1"/>
      <c r="I51" s="14"/>
    </row>
    <row r="52" spans="1:9" ht="12.75">
      <c r="A52" s="13"/>
      <c r="B52" s="1"/>
      <c r="C52" s="1"/>
      <c r="D52" s="1"/>
      <c r="E52" s="1"/>
      <c r="F52" s="1"/>
      <c r="G52" s="1"/>
      <c r="H52" s="1"/>
      <c r="I52" s="14"/>
    </row>
    <row r="53" spans="1:9" ht="12.75">
      <c r="A53" s="13"/>
      <c r="B53" s="1"/>
      <c r="C53" s="1"/>
      <c r="D53" s="1"/>
      <c r="E53" s="1"/>
      <c r="F53" s="1"/>
      <c r="G53" s="1"/>
      <c r="H53" s="1"/>
      <c r="I53" s="14"/>
    </row>
    <row r="54" spans="1:9" ht="39" customHeight="1" thickBot="1">
      <c r="A54" s="24"/>
      <c r="B54" s="25"/>
      <c r="C54" s="25"/>
      <c r="D54" s="25"/>
      <c r="E54" s="25"/>
      <c r="F54" s="25"/>
      <c r="G54" s="25"/>
      <c r="H54" s="25"/>
      <c r="I54" s="27"/>
    </row>
  </sheetData>
  <mergeCells count="5">
    <mergeCell ref="A37:E38"/>
    <mergeCell ref="A2:E2"/>
    <mergeCell ref="F2:I2"/>
    <mergeCell ref="F37:I38"/>
    <mergeCell ref="A1:H1"/>
  </mergeCells>
  <printOptions/>
  <pageMargins left="0.75" right="0.35" top="0.63" bottom="0.6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F29">
      <selection activeCell="R54" sqref="R54"/>
    </sheetView>
  </sheetViews>
  <sheetFormatPr defaultColWidth="9.140625" defaultRowHeight="12.75"/>
  <cols>
    <col min="1" max="1" width="11.7109375" style="0" bestFit="1" customWidth="1"/>
    <col min="2" max="2" width="7.7109375" style="0" customWidth="1"/>
    <col min="3" max="3" width="10.00390625" style="0" customWidth="1"/>
    <col min="4" max="4" width="10.28125" style="0" bestFit="1" customWidth="1"/>
    <col min="5" max="5" width="7.140625" style="0" bestFit="1" customWidth="1"/>
    <col min="6" max="6" width="7.28125" style="0" customWidth="1"/>
    <col min="7" max="7" width="12.00390625" style="0" bestFit="1" customWidth="1"/>
    <col min="8" max="8" width="11.8515625" style="0" bestFit="1" customWidth="1"/>
    <col min="9" max="9" width="10.28125" style="0" bestFit="1" customWidth="1"/>
    <col min="10" max="10" width="7.140625" style="0" bestFit="1" customWidth="1"/>
    <col min="11" max="11" width="7.28125" style="0" customWidth="1"/>
    <col min="12" max="12" width="11.8515625" style="0" customWidth="1"/>
    <col min="13" max="13" width="10.28125" style="0" bestFit="1" customWidth="1"/>
    <col min="14" max="14" width="8.28125" style="0" customWidth="1"/>
    <col min="15" max="15" width="7.00390625" style="0" customWidth="1"/>
    <col min="16" max="16" width="11.8515625" style="0" bestFit="1" customWidth="1"/>
    <col min="17" max="17" width="10.28125" style="0" bestFit="1" customWidth="1"/>
    <col min="18" max="18" width="8.00390625" style="0" customWidth="1"/>
    <col min="19" max="19" width="13.28125" style="0" bestFit="1" customWidth="1"/>
    <col min="20" max="20" width="11.140625" style="0" bestFit="1" customWidth="1"/>
    <col min="21" max="21" width="9.00390625" style="0" customWidth="1"/>
    <col min="22" max="22" width="8.140625" style="0" bestFit="1" customWidth="1"/>
    <col min="23" max="23" width="10.00390625" style="0" bestFit="1" customWidth="1"/>
    <col min="24" max="24" width="11.57421875" style="0" bestFit="1" customWidth="1"/>
    <col min="25" max="25" width="8.140625" style="0" customWidth="1"/>
    <col min="27" max="27" width="10.7109375" style="0" customWidth="1"/>
    <col min="29" max="29" width="7.8515625" style="0" customWidth="1"/>
  </cols>
  <sheetData>
    <row r="1" spans="1:29" ht="18.75" customHeight="1">
      <c r="A1" s="1"/>
      <c r="B1" s="60" t="s">
        <v>16</v>
      </c>
      <c r="C1" s="61"/>
      <c r="D1" s="61"/>
      <c r="E1" s="61"/>
      <c r="F1" s="61"/>
      <c r="G1" s="61"/>
      <c r="H1" s="61"/>
      <c r="I1" s="61"/>
      <c r="J1" s="62"/>
      <c r="K1" s="61" t="s">
        <v>17</v>
      </c>
      <c r="L1" s="61"/>
      <c r="M1" s="61"/>
      <c r="N1" s="61"/>
      <c r="O1" s="61"/>
      <c r="P1" s="61"/>
      <c r="Q1" s="61"/>
      <c r="R1" s="62"/>
      <c r="S1" s="66" t="s">
        <v>23</v>
      </c>
      <c r="T1" s="67"/>
      <c r="U1" s="67"/>
      <c r="V1" s="67"/>
      <c r="W1" s="67"/>
      <c r="X1" s="67"/>
      <c r="Y1" s="67"/>
      <c r="Z1" s="55" t="s">
        <v>28</v>
      </c>
      <c r="AA1" s="56"/>
      <c r="AB1" s="56"/>
      <c r="AC1" s="57"/>
    </row>
    <row r="2" spans="1:29" ht="15">
      <c r="A2" s="1"/>
      <c r="B2" s="59" t="s">
        <v>21</v>
      </c>
      <c r="C2" s="53"/>
      <c r="D2" s="53"/>
      <c r="E2" s="53"/>
      <c r="F2" s="52" t="s">
        <v>22</v>
      </c>
      <c r="G2" s="53"/>
      <c r="H2" s="53"/>
      <c r="I2" s="53"/>
      <c r="J2" s="54"/>
      <c r="K2" s="53" t="s">
        <v>19</v>
      </c>
      <c r="L2" s="53"/>
      <c r="M2" s="53"/>
      <c r="N2" s="53"/>
      <c r="O2" s="52" t="s">
        <v>5</v>
      </c>
      <c r="P2" s="53"/>
      <c r="Q2" s="53"/>
      <c r="R2" s="54"/>
      <c r="S2" s="63" t="s">
        <v>24</v>
      </c>
      <c r="T2" s="64"/>
      <c r="U2" s="65"/>
      <c r="V2" s="18" t="s">
        <v>7</v>
      </c>
      <c r="W2" s="68" t="s">
        <v>5</v>
      </c>
      <c r="X2" s="64"/>
      <c r="Y2" s="64"/>
      <c r="Z2" s="58" t="s">
        <v>29</v>
      </c>
      <c r="AA2" s="50"/>
      <c r="AB2" s="50"/>
      <c r="AC2" s="51"/>
    </row>
    <row r="3" spans="1:29" ht="12.75">
      <c r="A3" s="1"/>
      <c r="B3" s="11" t="s">
        <v>12</v>
      </c>
      <c r="C3" s="4" t="s">
        <v>14</v>
      </c>
      <c r="D3" s="5" t="s">
        <v>13</v>
      </c>
      <c r="E3" s="6" t="s">
        <v>15</v>
      </c>
      <c r="F3" s="8" t="s">
        <v>12</v>
      </c>
      <c r="G3" s="7" t="s">
        <v>18</v>
      </c>
      <c r="H3" s="4" t="s">
        <v>14</v>
      </c>
      <c r="I3" s="5" t="s">
        <v>13</v>
      </c>
      <c r="J3" s="12" t="s">
        <v>15</v>
      </c>
      <c r="K3" s="26" t="s">
        <v>12</v>
      </c>
      <c r="L3" s="4" t="s">
        <v>14</v>
      </c>
      <c r="M3" s="5" t="s">
        <v>13</v>
      </c>
      <c r="N3" s="6" t="s">
        <v>15</v>
      </c>
      <c r="O3" s="8" t="s">
        <v>12</v>
      </c>
      <c r="P3" s="4" t="s">
        <v>14</v>
      </c>
      <c r="Q3" s="5" t="s">
        <v>13</v>
      </c>
      <c r="R3" s="12" t="s">
        <v>15</v>
      </c>
      <c r="S3" s="15" t="s">
        <v>25</v>
      </c>
      <c r="T3" s="4" t="s">
        <v>26</v>
      </c>
      <c r="U3" s="17" t="s">
        <v>27</v>
      </c>
      <c r="V3" s="19" t="s">
        <v>12</v>
      </c>
      <c r="W3" s="16" t="s">
        <v>13</v>
      </c>
      <c r="X3" s="4" t="s">
        <v>14</v>
      </c>
      <c r="Y3" s="6" t="s">
        <v>15</v>
      </c>
      <c r="Z3" s="11" t="s">
        <v>12</v>
      </c>
      <c r="AA3" s="4" t="s">
        <v>14</v>
      </c>
      <c r="AB3" s="5" t="s">
        <v>13</v>
      </c>
      <c r="AC3" s="12" t="s">
        <v>15</v>
      </c>
    </row>
    <row r="4" spans="1:29" s="33" customFormat="1" ht="12.75">
      <c r="A4" s="10" t="s">
        <v>20</v>
      </c>
      <c r="B4" s="29" t="s">
        <v>36</v>
      </c>
      <c r="C4" s="10" t="s">
        <v>36</v>
      </c>
      <c r="D4" s="10" t="s">
        <v>38</v>
      </c>
      <c r="E4" s="10" t="s">
        <v>36</v>
      </c>
      <c r="F4" s="30" t="s">
        <v>36</v>
      </c>
      <c r="G4" s="10" t="s">
        <v>36</v>
      </c>
      <c r="H4" s="10" t="s">
        <v>36</v>
      </c>
      <c r="I4" s="10" t="s">
        <v>38</v>
      </c>
      <c r="J4" s="28" t="s">
        <v>36</v>
      </c>
      <c r="K4" s="2" t="s">
        <v>36</v>
      </c>
      <c r="L4" s="2" t="s">
        <v>36</v>
      </c>
      <c r="M4" s="2" t="s">
        <v>38</v>
      </c>
      <c r="N4" s="2" t="s">
        <v>36</v>
      </c>
      <c r="O4" s="30" t="s">
        <v>36</v>
      </c>
      <c r="P4" s="10" t="s">
        <v>36</v>
      </c>
      <c r="Q4" s="10" t="s">
        <v>38</v>
      </c>
      <c r="R4" s="28" t="s">
        <v>36</v>
      </c>
      <c r="S4" s="29" t="s">
        <v>38</v>
      </c>
      <c r="T4" s="10" t="s">
        <v>36</v>
      </c>
      <c r="U4" s="31" t="s">
        <v>36</v>
      </c>
      <c r="V4" s="32" t="s">
        <v>36</v>
      </c>
      <c r="W4" s="30" t="s">
        <v>38</v>
      </c>
      <c r="X4" s="10" t="s">
        <v>36</v>
      </c>
      <c r="Y4" s="10" t="s">
        <v>36</v>
      </c>
      <c r="Z4" s="29" t="s">
        <v>36</v>
      </c>
      <c r="AA4" s="10" t="s">
        <v>36</v>
      </c>
      <c r="AB4" s="10" t="s">
        <v>38</v>
      </c>
      <c r="AC4" s="28" t="s">
        <v>36</v>
      </c>
    </row>
    <row r="5" spans="1:29" ht="12.75" customHeight="1">
      <c r="A5" s="1">
        <v>5</v>
      </c>
      <c r="B5" s="37">
        <f>(A5/60)*12.4/100</f>
        <v>0.010333333333333332</v>
      </c>
      <c r="C5" s="34">
        <f>((10.33+(A5/60)*13.69)*1.2)/100</f>
        <v>0.13765</v>
      </c>
      <c r="D5" s="34">
        <f>((127*1.2)+(A5/60)*293*1.2)/1936.27</f>
        <v>0.0938402185645597</v>
      </c>
      <c r="E5" s="34">
        <f>(12.5+(15*A5/60))/100</f>
        <v>0.1375</v>
      </c>
      <c r="F5" s="38">
        <f>(A5/60)*68.17/100</f>
        <v>0.05680833333333333</v>
      </c>
      <c r="G5" s="34">
        <f>(A5/60)*24.79/100</f>
        <v>0.02065833333333333</v>
      </c>
      <c r="H5" s="34">
        <f>((10.33+(A5/60)*26.86)*1.2)/100</f>
        <v>0.15081999999999998</v>
      </c>
      <c r="I5" s="34">
        <f>((127*1.2)+(A5/60)*552*1.2)/1936.27</f>
        <v>0.1072164522509774</v>
      </c>
      <c r="J5" s="35">
        <f>(12.5+(30*A5/60))/100</f>
        <v>0.15</v>
      </c>
      <c r="K5" s="3">
        <f>(A5/60)*7.75/100</f>
        <v>0.006458333333333332</v>
      </c>
      <c r="L5" s="34">
        <f>((6.46+(A5/60)*2.43)*1.2)/100</f>
        <v>0.07995</v>
      </c>
      <c r="M5" s="34">
        <f>0.0787+(A5/60)*0.031</f>
        <v>0.08128333333333335</v>
      </c>
      <c r="N5" s="34">
        <f>(7.75+(2*A5/60))/100</f>
        <v>0.07916666666666666</v>
      </c>
      <c r="O5" s="38">
        <f>(A5/60)*13.02/100</f>
        <v>0.01085</v>
      </c>
      <c r="P5" s="34">
        <f>((6.46+(A5/60)*9.04)*1.2)/100</f>
        <v>0.08655999999999998</v>
      </c>
      <c r="Q5" s="34">
        <f>((127*1.2)+(A5/60)*190.5*1.2)/1936.27</f>
        <v>0.08854653534889247</v>
      </c>
      <c r="R5" s="35">
        <f>(7.75+(7*A5/60))/100</f>
        <v>0.08333333333333334</v>
      </c>
      <c r="S5" s="42">
        <f>IF(A5&lt;900,(120+(A5/60)*17.7*1.2)/1936.27,(438+((A5-900)/60)*15.9*1.2)/1936.27)</f>
        <v>0.06288895660212677</v>
      </c>
      <c r="T5" s="34">
        <f>((5.16+(A5/60)*0.77)*1.2)/100</f>
        <v>0.06269</v>
      </c>
      <c r="U5" s="36">
        <f>(6.19+(0.6*A5/60))/100</f>
        <v>0.062400000000000004</v>
      </c>
      <c r="V5" s="41">
        <f>(A5/60)*3.41/100</f>
        <v>0.002841666666666667</v>
      </c>
      <c r="W5" s="38">
        <f>IF(A5&lt;900,(120+(A5/60)*30.6*1.2)/1936.27,(670+((A5-900)/60)*27.6*1.2)/1936.27)</f>
        <v>0.0635551860019522</v>
      </c>
      <c r="X5" s="34">
        <f>((5.16+(A5/60)*1.45)*1.2)/100</f>
        <v>0.06337000000000001</v>
      </c>
      <c r="Y5" s="34">
        <f>(6.19+(1.1*A5/60))/100</f>
        <v>0.06281666666666667</v>
      </c>
      <c r="Z5" s="40">
        <f>A5*8/1936.27</f>
        <v>0.02065827596357946</v>
      </c>
      <c r="AA5" s="34">
        <f>((12.91+(18.08*A5/60))*1.2)/100</f>
        <v>0.17299999999999996</v>
      </c>
      <c r="AB5" s="34">
        <f>((500+(350*A5/60))*1.2)/1936.27</f>
        <v>0.32795013092182385</v>
      </c>
      <c r="AC5" s="35">
        <f>(15.5+(12.5*A5/60))/100</f>
        <v>0.16541666666666668</v>
      </c>
    </row>
    <row r="6" spans="1:29" ht="12.75" customHeight="1">
      <c r="A6" s="1">
        <v>10</v>
      </c>
      <c r="B6" s="37">
        <f>(A6/60)*12.4/100</f>
        <v>0.020666666666666663</v>
      </c>
      <c r="C6" s="34">
        <f aca="true" t="shared" si="0" ref="C6:C68">((10.33+(A6/60)*13.69)*1.2)/100</f>
        <v>0.15133999999999997</v>
      </c>
      <c r="D6" s="34">
        <f>((127*1.2)+(A6/60)*293*1.2)/1936.27</f>
        <v>0.10897240570788165</v>
      </c>
      <c r="E6" s="34">
        <f>(12.5+(15*A6/60))/100</f>
        <v>0.15</v>
      </c>
      <c r="F6" s="38">
        <f aca="true" t="shared" si="1" ref="F6:F39">(A6/60)*68.17/100</f>
        <v>0.11361666666666666</v>
      </c>
      <c r="G6" s="34">
        <f aca="true" t="shared" si="2" ref="G6:G69">(A6/60)*24.79/100</f>
        <v>0.04131666666666666</v>
      </c>
      <c r="H6" s="34">
        <f aca="true" t="shared" si="3" ref="H6:H69">((10.33+(A6/60)*26.86)*1.2)/100</f>
        <v>0.17768</v>
      </c>
      <c r="I6" s="34">
        <f aca="true" t="shared" si="4" ref="I6:I69">((127*1.2)+(A6/60)*552*1.2)/1936.27</f>
        <v>0.13572487308071707</v>
      </c>
      <c r="J6" s="35">
        <f aca="true" t="shared" si="5" ref="J6:J69">(12.5+(30*A6/60))/100</f>
        <v>0.175</v>
      </c>
      <c r="K6" s="3">
        <f aca="true" t="shared" si="6" ref="K6:K54">(A6/60)*7.75/100</f>
        <v>0.012916666666666665</v>
      </c>
      <c r="L6" s="34">
        <f aca="true" t="shared" si="7" ref="L6:L54">((6.46+(A6/60)*2.43)*1.2)/100</f>
        <v>0.08238</v>
      </c>
      <c r="M6" s="34">
        <f aca="true" t="shared" si="8" ref="M6:M54">0.0787+(A6/60)*0.031</f>
        <v>0.08386666666666667</v>
      </c>
      <c r="N6" s="34">
        <f aca="true" t="shared" si="9" ref="N6:N54">(7.75+(2*A6/60))/100</f>
        <v>0.08083333333333334</v>
      </c>
      <c r="O6" s="38">
        <f aca="true" t="shared" si="10" ref="O6:O54">(A6/60)*13.02/100</f>
        <v>0.0217</v>
      </c>
      <c r="P6" s="34">
        <f aca="true" t="shared" si="11" ref="P6:P54">((6.46+(A6/60)*9.04)*1.2)/100</f>
        <v>0.0956</v>
      </c>
      <c r="Q6" s="34">
        <f aca="true" t="shared" si="12" ref="Q6:Q54">((127*1.2)+(A6/60)*190.5*1.2)/1936.27</f>
        <v>0.09838503927654718</v>
      </c>
      <c r="R6" s="35">
        <f aca="true" t="shared" si="13" ref="R6:R54">(7.75+(7*A6/60))/100</f>
        <v>0.08916666666666666</v>
      </c>
      <c r="S6" s="42">
        <f aca="true" t="shared" si="14" ref="S6:S69">IF(A6&lt;900,(120+(A6/60)*17.7*1.2)/1936.27,(438+((A6-900)/60)*15.9*1.2)/1936.27)</f>
        <v>0.06380308531351517</v>
      </c>
      <c r="T6" s="34">
        <f aca="true" t="shared" si="15" ref="T6:T69">((5.16+(A6/60)*0.77)*1.2)/100</f>
        <v>0.06345999999999999</v>
      </c>
      <c r="U6" s="36">
        <f aca="true" t="shared" si="16" ref="U6:U69">(6.19+(0.6*A6/60))/100</f>
        <v>0.0629</v>
      </c>
      <c r="V6" s="41">
        <f aca="true" t="shared" si="17" ref="V6:V69">(A6/60)*3.41/100</f>
        <v>0.005683333333333334</v>
      </c>
      <c r="W6" s="38">
        <f aca="true" t="shared" si="18" ref="W6:W69">IF(A6&lt;900,(120+(A6/60)*30.6*1.2)/1936.27,(670+((A6-900)/60)*27.6*1.2)/1936.27)</f>
        <v>0.06513554411316604</v>
      </c>
      <c r="X6" s="34">
        <f aca="true" t="shared" si="19" ref="X6:X69">((5.16+(A6/60)*1.45)*1.2)/100</f>
        <v>0.06481999999999999</v>
      </c>
      <c r="Y6" s="34">
        <f aca="true" t="shared" si="20" ref="Y6:Y69">(6.19+(1.1*A6/60))/100</f>
        <v>0.06373333333333334</v>
      </c>
      <c r="Z6" s="40">
        <f>A6*8/1936.27</f>
        <v>0.04131655192715892</v>
      </c>
      <c r="AA6" s="34">
        <f aca="true" t="shared" si="21" ref="AA6:AA69">((12.91+(18.08*A6/60))*1.2)/100</f>
        <v>0.19108</v>
      </c>
      <c r="AB6" s="34">
        <f aca="true" t="shared" si="22" ref="AB6:AB69">((500+(350*A6/60))*1.2)/1936.27</f>
        <v>0.34602612238995595</v>
      </c>
      <c r="AC6" s="35">
        <f aca="true" t="shared" si="23" ref="AC6:AC69">(15.5+(12.5*A6/60))/100</f>
        <v>0.1758333333333333</v>
      </c>
    </row>
    <row r="7" spans="1:29" ht="12.75">
      <c r="A7" s="1">
        <v>15</v>
      </c>
      <c r="B7" s="37">
        <f aca="true" t="shared" si="24" ref="B7:B69">(A7/60)*12.4/100</f>
        <v>0.031</v>
      </c>
      <c r="C7" s="34">
        <f t="shared" si="0"/>
        <v>0.16503</v>
      </c>
      <c r="D7" s="34">
        <f aca="true" t="shared" si="25" ref="D7:D65">((127*1.2)+(A7/60)*293*1.2)/1936.27</f>
        <v>0.12410459285120361</v>
      </c>
      <c r="E7" s="34">
        <f aca="true" t="shared" si="26" ref="E7:E69">(12.5+(15*A7/60))/100</f>
        <v>0.1625</v>
      </c>
      <c r="F7" s="38">
        <f t="shared" si="1"/>
        <v>0.170425</v>
      </c>
      <c r="G7" s="34">
        <f t="shared" si="2"/>
        <v>0.061974999999999995</v>
      </c>
      <c r="H7" s="34">
        <f t="shared" si="3"/>
        <v>0.20454</v>
      </c>
      <c r="I7" s="34">
        <f t="shared" si="4"/>
        <v>0.1642332939104567</v>
      </c>
      <c r="J7" s="35">
        <f t="shared" si="5"/>
        <v>0.2</v>
      </c>
      <c r="K7" s="3">
        <f t="shared" si="6"/>
        <v>0.019375</v>
      </c>
      <c r="L7" s="34">
        <f t="shared" si="7"/>
        <v>0.08481</v>
      </c>
      <c r="M7" s="34">
        <f t="shared" si="8"/>
        <v>0.08645</v>
      </c>
      <c r="N7" s="34">
        <f t="shared" si="9"/>
        <v>0.0825</v>
      </c>
      <c r="O7" s="38">
        <f t="shared" si="10"/>
        <v>0.032549999999999996</v>
      </c>
      <c r="P7" s="34">
        <f t="shared" si="11"/>
        <v>0.10463999999999998</v>
      </c>
      <c r="Q7" s="34">
        <f t="shared" si="12"/>
        <v>0.1082235432042019</v>
      </c>
      <c r="R7" s="35">
        <f t="shared" si="13"/>
        <v>0.095</v>
      </c>
      <c r="S7" s="42">
        <f t="shared" si="14"/>
        <v>0.06471721402490355</v>
      </c>
      <c r="T7" s="34">
        <f t="shared" si="15"/>
        <v>0.06423</v>
      </c>
      <c r="U7" s="36">
        <f t="shared" si="16"/>
        <v>0.06340000000000001</v>
      </c>
      <c r="V7" s="41">
        <f t="shared" si="17"/>
        <v>0.008525</v>
      </c>
      <c r="W7" s="38">
        <f t="shared" si="18"/>
        <v>0.06671590222437987</v>
      </c>
      <c r="X7" s="34">
        <f t="shared" si="19"/>
        <v>0.06627</v>
      </c>
      <c r="Y7" s="34">
        <f t="shared" si="20"/>
        <v>0.06465000000000001</v>
      </c>
      <c r="Z7" s="40">
        <f aca="true" t="shared" si="27" ref="Z7:Z52">A7*8/1936.27</f>
        <v>0.06197482789073838</v>
      </c>
      <c r="AA7" s="34">
        <f t="shared" si="21"/>
        <v>0.20916</v>
      </c>
      <c r="AB7" s="34">
        <f t="shared" si="22"/>
        <v>0.364102113858088</v>
      </c>
      <c r="AC7" s="35">
        <f t="shared" si="23"/>
        <v>0.18625</v>
      </c>
    </row>
    <row r="8" spans="1:29" ht="12.75">
      <c r="A8" s="1">
        <v>20</v>
      </c>
      <c r="B8" s="37">
        <f t="shared" si="24"/>
        <v>0.041333333333333326</v>
      </c>
      <c r="C8" s="34">
        <f t="shared" si="0"/>
        <v>0.17872</v>
      </c>
      <c r="D8" s="34">
        <f t="shared" si="25"/>
        <v>0.13923677999452558</v>
      </c>
      <c r="E8" s="34">
        <f t="shared" si="26"/>
        <v>0.175</v>
      </c>
      <c r="F8" s="38">
        <f t="shared" si="1"/>
        <v>0.22723333333333331</v>
      </c>
      <c r="G8" s="34">
        <f t="shared" si="2"/>
        <v>0.08263333333333332</v>
      </c>
      <c r="H8" s="34">
        <f t="shared" si="3"/>
        <v>0.23139999999999997</v>
      </c>
      <c r="I8" s="34">
        <f t="shared" si="4"/>
        <v>0.19274171474019636</v>
      </c>
      <c r="J8" s="35">
        <f t="shared" si="5"/>
        <v>0.225</v>
      </c>
      <c r="K8" s="3">
        <f t="shared" si="6"/>
        <v>0.02583333333333333</v>
      </c>
      <c r="L8" s="34">
        <f t="shared" si="7"/>
        <v>0.08723999999999998</v>
      </c>
      <c r="M8" s="34">
        <f t="shared" si="8"/>
        <v>0.08903333333333334</v>
      </c>
      <c r="N8" s="34">
        <f t="shared" si="9"/>
        <v>0.08416666666666667</v>
      </c>
      <c r="O8" s="38">
        <f t="shared" si="10"/>
        <v>0.0434</v>
      </c>
      <c r="P8" s="34">
        <f t="shared" si="11"/>
        <v>0.11367999999999999</v>
      </c>
      <c r="Q8" s="34">
        <f t="shared" si="12"/>
        <v>0.11806204713185663</v>
      </c>
      <c r="R8" s="35">
        <f t="shared" si="13"/>
        <v>0.10083333333333334</v>
      </c>
      <c r="S8" s="42">
        <f t="shared" si="14"/>
        <v>0.06563134273629194</v>
      </c>
      <c r="T8" s="34">
        <f t="shared" si="15"/>
        <v>0.065</v>
      </c>
      <c r="U8" s="36">
        <f t="shared" si="16"/>
        <v>0.06390000000000001</v>
      </c>
      <c r="V8" s="41">
        <f t="shared" si="17"/>
        <v>0.011366666666666667</v>
      </c>
      <c r="W8" s="38">
        <f t="shared" si="18"/>
        <v>0.0682962603355937</v>
      </c>
      <c r="X8" s="34">
        <f t="shared" si="19"/>
        <v>0.06772</v>
      </c>
      <c r="Y8" s="34">
        <f t="shared" si="20"/>
        <v>0.06556666666666666</v>
      </c>
      <c r="Z8" s="40">
        <f t="shared" si="27"/>
        <v>0.08263310385431784</v>
      </c>
      <c r="AA8" s="34">
        <f t="shared" si="21"/>
        <v>0.22724</v>
      </c>
      <c r="AB8" s="34">
        <f t="shared" si="22"/>
        <v>0.38217810532621993</v>
      </c>
      <c r="AC8" s="35">
        <f t="shared" si="23"/>
        <v>0.19666666666666668</v>
      </c>
    </row>
    <row r="9" spans="1:29" ht="12.75">
      <c r="A9" s="1">
        <v>25</v>
      </c>
      <c r="B9" s="37">
        <f t="shared" si="24"/>
        <v>0.051666666666666666</v>
      </c>
      <c r="C9" s="34">
        <f t="shared" si="0"/>
        <v>0.19241</v>
      </c>
      <c r="D9" s="34">
        <f t="shared" si="25"/>
        <v>0.1543689671378475</v>
      </c>
      <c r="E9" s="34">
        <f t="shared" si="26"/>
        <v>0.1875</v>
      </c>
      <c r="F9" s="38">
        <f t="shared" si="1"/>
        <v>0.2840416666666667</v>
      </c>
      <c r="G9" s="34">
        <f t="shared" si="2"/>
        <v>0.10329166666666667</v>
      </c>
      <c r="H9" s="34">
        <f t="shared" si="3"/>
        <v>0.25826</v>
      </c>
      <c r="I9" s="34">
        <f t="shared" si="4"/>
        <v>0.221250135569936</v>
      </c>
      <c r="J9" s="35">
        <f t="shared" si="5"/>
        <v>0.25</v>
      </c>
      <c r="K9" s="3">
        <f t="shared" si="6"/>
        <v>0.03229166666666667</v>
      </c>
      <c r="L9" s="34">
        <f t="shared" si="7"/>
        <v>0.08967</v>
      </c>
      <c r="M9" s="34">
        <f t="shared" si="8"/>
        <v>0.09161666666666668</v>
      </c>
      <c r="N9" s="34">
        <f t="shared" si="9"/>
        <v>0.08583333333333334</v>
      </c>
      <c r="O9" s="38">
        <f t="shared" si="10"/>
        <v>0.05425</v>
      </c>
      <c r="P9" s="34">
        <f t="shared" si="11"/>
        <v>0.12272</v>
      </c>
      <c r="Q9" s="34">
        <f t="shared" si="12"/>
        <v>0.12790055105951134</v>
      </c>
      <c r="R9" s="35">
        <f t="shared" si="13"/>
        <v>0.10666666666666666</v>
      </c>
      <c r="S9" s="42">
        <f t="shared" si="14"/>
        <v>0.06654547144768033</v>
      </c>
      <c r="T9" s="34">
        <f t="shared" si="15"/>
        <v>0.06577000000000001</v>
      </c>
      <c r="U9" s="36">
        <f t="shared" si="16"/>
        <v>0.0644</v>
      </c>
      <c r="V9" s="41">
        <f t="shared" si="17"/>
        <v>0.014208333333333333</v>
      </c>
      <c r="W9" s="38">
        <f t="shared" si="18"/>
        <v>0.06987661844680752</v>
      </c>
      <c r="X9" s="34">
        <f t="shared" si="19"/>
        <v>0.06917000000000001</v>
      </c>
      <c r="Y9" s="34">
        <f t="shared" si="20"/>
        <v>0.06648333333333334</v>
      </c>
      <c r="Z9" s="40">
        <f t="shared" si="27"/>
        <v>0.1032913798178973</v>
      </c>
      <c r="AA9" s="34">
        <f t="shared" si="21"/>
        <v>0.24531999999999995</v>
      </c>
      <c r="AB9" s="34">
        <f t="shared" si="22"/>
        <v>0.40025409679435203</v>
      </c>
      <c r="AC9" s="35">
        <f t="shared" si="23"/>
        <v>0.2070833333333333</v>
      </c>
    </row>
    <row r="10" spans="1:29" ht="12.75">
      <c r="A10" s="1">
        <v>30</v>
      </c>
      <c r="B10" s="37">
        <f t="shared" si="24"/>
        <v>0.062</v>
      </c>
      <c r="C10" s="34">
        <f t="shared" si="0"/>
        <v>0.2061</v>
      </c>
      <c r="D10" s="34">
        <f t="shared" si="25"/>
        <v>0.16950115428116946</v>
      </c>
      <c r="E10" s="34">
        <f t="shared" si="26"/>
        <v>0.2</v>
      </c>
      <c r="F10" s="38">
        <f t="shared" si="1"/>
        <v>0.34085</v>
      </c>
      <c r="G10" s="34">
        <f t="shared" si="2"/>
        <v>0.12394999999999999</v>
      </c>
      <c r="H10" s="34">
        <f t="shared" si="3"/>
        <v>0.28512</v>
      </c>
      <c r="I10" s="34">
        <f t="shared" si="4"/>
        <v>0.24975855639967567</v>
      </c>
      <c r="J10" s="35">
        <f t="shared" si="5"/>
        <v>0.275</v>
      </c>
      <c r="K10" s="3">
        <f t="shared" si="6"/>
        <v>0.03875</v>
      </c>
      <c r="L10" s="34">
        <f t="shared" si="7"/>
        <v>0.09209999999999999</v>
      </c>
      <c r="M10" s="34">
        <f t="shared" si="8"/>
        <v>0.0942</v>
      </c>
      <c r="N10" s="34">
        <f t="shared" si="9"/>
        <v>0.0875</v>
      </c>
      <c r="O10" s="38">
        <f t="shared" si="10"/>
        <v>0.06509999999999999</v>
      </c>
      <c r="P10" s="34">
        <f t="shared" si="11"/>
        <v>0.13176</v>
      </c>
      <c r="Q10" s="34">
        <f t="shared" si="12"/>
        <v>0.13773905498716604</v>
      </c>
      <c r="R10" s="35">
        <f t="shared" si="13"/>
        <v>0.1125</v>
      </c>
      <c r="S10" s="42">
        <f t="shared" si="14"/>
        <v>0.06745960015906872</v>
      </c>
      <c r="T10" s="34">
        <f t="shared" si="15"/>
        <v>0.06654</v>
      </c>
      <c r="U10" s="36">
        <f t="shared" si="16"/>
        <v>0.0649</v>
      </c>
      <c r="V10" s="41">
        <f t="shared" si="17"/>
        <v>0.01705</v>
      </c>
      <c r="W10" s="38">
        <f t="shared" si="18"/>
        <v>0.07145697655802136</v>
      </c>
      <c r="X10" s="34">
        <f t="shared" si="19"/>
        <v>0.07061999999999999</v>
      </c>
      <c r="Y10" s="34">
        <f t="shared" si="20"/>
        <v>0.0674</v>
      </c>
      <c r="Z10" s="40">
        <f t="shared" si="27"/>
        <v>0.12394965578147676</v>
      </c>
      <c r="AA10" s="34">
        <f t="shared" si="21"/>
        <v>0.2634</v>
      </c>
      <c r="AB10" s="34">
        <f t="shared" si="22"/>
        <v>0.4183300882624841</v>
      </c>
      <c r="AC10" s="35">
        <f t="shared" si="23"/>
        <v>0.2175</v>
      </c>
    </row>
    <row r="11" spans="1:29" ht="12.75">
      <c r="A11" s="1">
        <v>35</v>
      </c>
      <c r="B11" s="37">
        <f t="shared" si="24"/>
        <v>0.07233333333333335</v>
      </c>
      <c r="C11" s="34">
        <f t="shared" si="0"/>
        <v>0.21978999999999999</v>
      </c>
      <c r="D11" s="34">
        <f t="shared" si="25"/>
        <v>0.18463334142449142</v>
      </c>
      <c r="E11" s="34">
        <f t="shared" si="26"/>
        <v>0.2125</v>
      </c>
      <c r="F11" s="38">
        <f t="shared" si="1"/>
        <v>0.3976583333333334</v>
      </c>
      <c r="G11" s="34">
        <f t="shared" si="2"/>
        <v>0.14460833333333334</v>
      </c>
      <c r="H11" s="34">
        <f t="shared" si="3"/>
        <v>0.31198</v>
      </c>
      <c r="I11" s="34">
        <f t="shared" si="4"/>
        <v>0.2782669772294153</v>
      </c>
      <c r="J11" s="35">
        <f t="shared" si="5"/>
        <v>0.3</v>
      </c>
      <c r="K11" s="3">
        <f t="shared" si="6"/>
        <v>0.045208333333333336</v>
      </c>
      <c r="L11" s="34">
        <f t="shared" si="7"/>
        <v>0.09452999999999999</v>
      </c>
      <c r="M11" s="34">
        <f t="shared" si="8"/>
        <v>0.09678333333333333</v>
      </c>
      <c r="N11" s="34">
        <f t="shared" si="9"/>
        <v>0.08916666666666666</v>
      </c>
      <c r="O11" s="38">
        <f t="shared" si="10"/>
        <v>0.07595</v>
      </c>
      <c r="P11" s="34">
        <f t="shared" si="11"/>
        <v>0.1408</v>
      </c>
      <c r="Q11" s="34">
        <f t="shared" si="12"/>
        <v>0.14757755891482077</v>
      </c>
      <c r="R11" s="35">
        <f t="shared" si="13"/>
        <v>0.11833333333333332</v>
      </c>
      <c r="S11" s="42">
        <f t="shared" si="14"/>
        <v>0.0683737288704571</v>
      </c>
      <c r="T11" s="34">
        <f t="shared" si="15"/>
        <v>0.06731</v>
      </c>
      <c r="U11" s="36">
        <f t="shared" si="16"/>
        <v>0.0654</v>
      </c>
      <c r="V11" s="41">
        <f t="shared" si="17"/>
        <v>0.01989166666666667</v>
      </c>
      <c r="W11" s="38">
        <f t="shared" si="18"/>
        <v>0.07303733466923519</v>
      </c>
      <c r="X11" s="34">
        <f t="shared" si="19"/>
        <v>0.07207</v>
      </c>
      <c r="Y11" s="34">
        <f t="shared" si="20"/>
        <v>0.06831666666666666</v>
      </c>
      <c r="Z11" s="40">
        <f t="shared" si="27"/>
        <v>0.1446079317450562</v>
      </c>
      <c r="AA11" s="34">
        <f t="shared" si="21"/>
        <v>0.28147999999999995</v>
      </c>
      <c r="AB11" s="34">
        <f t="shared" si="22"/>
        <v>0.436406079730616</v>
      </c>
      <c r="AC11" s="35">
        <f t="shared" si="23"/>
        <v>0.22791666666666668</v>
      </c>
    </row>
    <row r="12" spans="1:29" ht="12.75">
      <c r="A12" s="1">
        <v>40</v>
      </c>
      <c r="B12" s="37">
        <f t="shared" si="24"/>
        <v>0.08266666666666665</v>
      </c>
      <c r="C12" s="34">
        <f t="shared" si="0"/>
        <v>0.23347999999999997</v>
      </c>
      <c r="D12" s="34">
        <f t="shared" si="25"/>
        <v>0.19976552856781335</v>
      </c>
      <c r="E12" s="34">
        <f t="shared" si="26"/>
        <v>0.225</v>
      </c>
      <c r="F12" s="38">
        <f t="shared" si="1"/>
        <v>0.45446666666666663</v>
      </c>
      <c r="G12" s="34">
        <f t="shared" si="2"/>
        <v>0.16526666666666665</v>
      </c>
      <c r="H12" s="34">
        <f t="shared" si="3"/>
        <v>0.3388399999999999</v>
      </c>
      <c r="I12" s="34">
        <f t="shared" si="4"/>
        <v>0.306775398059155</v>
      </c>
      <c r="J12" s="35">
        <f t="shared" si="5"/>
        <v>0.325</v>
      </c>
      <c r="K12" s="3">
        <f t="shared" si="6"/>
        <v>0.05166666666666666</v>
      </c>
      <c r="L12" s="34">
        <f t="shared" si="7"/>
        <v>0.09695999999999999</v>
      </c>
      <c r="M12" s="34">
        <f t="shared" si="8"/>
        <v>0.09936666666666667</v>
      </c>
      <c r="N12" s="34">
        <f t="shared" si="9"/>
        <v>0.09083333333333334</v>
      </c>
      <c r="O12" s="38">
        <f t="shared" si="10"/>
        <v>0.0868</v>
      </c>
      <c r="P12" s="34">
        <f t="shared" si="11"/>
        <v>0.14983999999999997</v>
      </c>
      <c r="Q12" s="34">
        <f t="shared" si="12"/>
        <v>0.1574160628424755</v>
      </c>
      <c r="R12" s="35">
        <f t="shared" si="13"/>
        <v>0.12416666666666668</v>
      </c>
      <c r="S12" s="42">
        <f t="shared" si="14"/>
        <v>0.06928785758184551</v>
      </c>
      <c r="T12" s="34">
        <f t="shared" si="15"/>
        <v>0.06808</v>
      </c>
      <c r="U12" s="36">
        <f t="shared" si="16"/>
        <v>0.06590000000000001</v>
      </c>
      <c r="V12" s="41">
        <f t="shared" si="17"/>
        <v>0.022733333333333335</v>
      </c>
      <c r="W12" s="38">
        <f t="shared" si="18"/>
        <v>0.074617692780449</v>
      </c>
      <c r="X12" s="34">
        <f t="shared" si="19"/>
        <v>0.07352</v>
      </c>
      <c r="Y12" s="34">
        <f t="shared" si="20"/>
        <v>0.06923333333333334</v>
      </c>
      <c r="Z12" s="40">
        <f t="shared" si="27"/>
        <v>0.16526620770863568</v>
      </c>
      <c r="AA12" s="34">
        <f t="shared" si="21"/>
        <v>0.29955999999999994</v>
      </c>
      <c r="AB12" s="34">
        <f t="shared" si="22"/>
        <v>0.4544820711987481</v>
      </c>
      <c r="AC12" s="35">
        <f t="shared" si="23"/>
        <v>0.23833333333333337</v>
      </c>
    </row>
    <row r="13" spans="1:29" ht="12.75">
      <c r="A13" s="1">
        <v>45</v>
      </c>
      <c r="B13" s="37">
        <f t="shared" si="24"/>
        <v>0.09300000000000001</v>
      </c>
      <c r="C13" s="34">
        <f t="shared" si="0"/>
        <v>0.24717</v>
      </c>
      <c r="D13" s="34">
        <f t="shared" si="25"/>
        <v>0.21489771571113533</v>
      </c>
      <c r="E13" s="34">
        <f t="shared" si="26"/>
        <v>0.2375</v>
      </c>
      <c r="F13" s="38">
        <f t="shared" si="1"/>
        <v>0.5112749999999999</v>
      </c>
      <c r="G13" s="34">
        <f t="shared" si="2"/>
        <v>0.185925</v>
      </c>
      <c r="H13" s="34">
        <f t="shared" si="3"/>
        <v>0.3657</v>
      </c>
      <c r="I13" s="34">
        <f t="shared" si="4"/>
        <v>0.3352838188888946</v>
      </c>
      <c r="J13" s="35">
        <f t="shared" si="5"/>
        <v>0.35</v>
      </c>
      <c r="K13" s="3">
        <f t="shared" si="6"/>
        <v>0.058125</v>
      </c>
      <c r="L13" s="34">
        <f t="shared" si="7"/>
        <v>0.09939</v>
      </c>
      <c r="M13" s="34">
        <f t="shared" si="8"/>
        <v>0.10195000000000001</v>
      </c>
      <c r="N13" s="34">
        <f t="shared" si="9"/>
        <v>0.0925</v>
      </c>
      <c r="O13" s="38">
        <f t="shared" si="10"/>
        <v>0.09765</v>
      </c>
      <c r="P13" s="34">
        <f t="shared" si="11"/>
        <v>0.15888</v>
      </c>
      <c r="Q13" s="34">
        <f t="shared" si="12"/>
        <v>0.1672545667701302</v>
      </c>
      <c r="R13" s="35">
        <f t="shared" si="13"/>
        <v>0.13</v>
      </c>
      <c r="S13" s="42">
        <f t="shared" si="14"/>
        <v>0.0702019862932339</v>
      </c>
      <c r="T13" s="34">
        <f t="shared" si="15"/>
        <v>0.06885</v>
      </c>
      <c r="U13" s="36">
        <f t="shared" si="16"/>
        <v>0.0664</v>
      </c>
      <c r="V13" s="41">
        <f t="shared" si="17"/>
        <v>0.025575</v>
      </c>
      <c r="W13" s="38">
        <f t="shared" si="18"/>
        <v>0.07619805089166283</v>
      </c>
      <c r="X13" s="34">
        <f t="shared" si="19"/>
        <v>0.07497</v>
      </c>
      <c r="Y13" s="34">
        <f t="shared" si="20"/>
        <v>0.07015</v>
      </c>
      <c r="Z13" s="40">
        <f t="shared" si="27"/>
        <v>0.18592448367221515</v>
      </c>
      <c r="AA13" s="34">
        <f t="shared" si="21"/>
        <v>0.31764</v>
      </c>
      <c r="AB13" s="34">
        <f t="shared" si="22"/>
        <v>0.47255806266688016</v>
      </c>
      <c r="AC13" s="35">
        <f t="shared" si="23"/>
        <v>0.24875</v>
      </c>
    </row>
    <row r="14" spans="1:29" ht="12.75">
      <c r="A14" s="1">
        <v>50</v>
      </c>
      <c r="B14" s="37">
        <f t="shared" si="24"/>
        <v>0.10333333333333333</v>
      </c>
      <c r="C14" s="34">
        <f t="shared" si="0"/>
        <v>0.26086</v>
      </c>
      <c r="D14" s="34">
        <f t="shared" si="25"/>
        <v>0.23002990285445726</v>
      </c>
      <c r="E14" s="34">
        <f t="shared" si="26"/>
        <v>0.25</v>
      </c>
      <c r="F14" s="38">
        <f t="shared" si="1"/>
        <v>0.5680833333333334</v>
      </c>
      <c r="G14" s="34">
        <f t="shared" si="2"/>
        <v>0.20658333333333334</v>
      </c>
      <c r="H14" s="34">
        <f t="shared" si="3"/>
        <v>0.3925599999999999</v>
      </c>
      <c r="I14" s="34">
        <f t="shared" si="4"/>
        <v>0.3637922397186343</v>
      </c>
      <c r="J14" s="35">
        <f t="shared" si="5"/>
        <v>0.375</v>
      </c>
      <c r="K14" s="3">
        <f t="shared" si="6"/>
        <v>0.06458333333333334</v>
      </c>
      <c r="L14" s="34">
        <f t="shared" si="7"/>
        <v>0.10181999999999998</v>
      </c>
      <c r="M14" s="34">
        <f t="shared" si="8"/>
        <v>0.10453333333333334</v>
      </c>
      <c r="N14" s="34">
        <f t="shared" si="9"/>
        <v>0.09416666666666666</v>
      </c>
      <c r="O14" s="38">
        <f t="shared" si="10"/>
        <v>0.1085</v>
      </c>
      <c r="P14" s="34">
        <f t="shared" si="11"/>
        <v>0.16791999999999999</v>
      </c>
      <c r="Q14" s="34">
        <f t="shared" si="12"/>
        <v>0.1770930706977849</v>
      </c>
      <c r="R14" s="35">
        <f t="shared" si="13"/>
        <v>0.13583333333333333</v>
      </c>
      <c r="S14" s="42">
        <f t="shared" si="14"/>
        <v>0.07111611500462228</v>
      </c>
      <c r="T14" s="34">
        <f t="shared" si="15"/>
        <v>0.06962</v>
      </c>
      <c r="U14" s="36">
        <f t="shared" si="16"/>
        <v>0.0669</v>
      </c>
      <c r="V14" s="41">
        <f t="shared" si="17"/>
        <v>0.028416666666666666</v>
      </c>
      <c r="W14" s="38">
        <f t="shared" si="18"/>
        <v>0.07777840900287666</v>
      </c>
      <c r="X14" s="34">
        <f t="shared" si="19"/>
        <v>0.07641999999999999</v>
      </c>
      <c r="Y14" s="34">
        <f t="shared" si="20"/>
        <v>0.07106666666666667</v>
      </c>
      <c r="Z14" s="40">
        <f t="shared" si="27"/>
        <v>0.2065827596357946</v>
      </c>
      <c r="AA14" s="34">
        <f t="shared" si="21"/>
        <v>0.33571999999999996</v>
      </c>
      <c r="AB14" s="34">
        <f t="shared" si="22"/>
        <v>0.49063405413501215</v>
      </c>
      <c r="AC14" s="35">
        <f t="shared" si="23"/>
        <v>0.25916666666666666</v>
      </c>
    </row>
    <row r="15" spans="1:29" ht="12.75">
      <c r="A15" s="1">
        <v>55</v>
      </c>
      <c r="B15" s="37">
        <f t="shared" si="24"/>
        <v>0.11366666666666667</v>
      </c>
      <c r="C15" s="34">
        <f t="shared" si="0"/>
        <v>0.27454999999999996</v>
      </c>
      <c r="D15" s="34">
        <f t="shared" si="25"/>
        <v>0.2451620899977792</v>
      </c>
      <c r="E15" s="34">
        <f t="shared" si="26"/>
        <v>0.2625</v>
      </c>
      <c r="F15" s="38">
        <f t="shared" si="1"/>
        <v>0.6248916666666666</v>
      </c>
      <c r="G15" s="34">
        <f t="shared" si="2"/>
        <v>0.22724166666666665</v>
      </c>
      <c r="H15" s="34">
        <f t="shared" si="3"/>
        <v>0.41942</v>
      </c>
      <c r="I15" s="34">
        <f t="shared" si="4"/>
        <v>0.39230066054837387</v>
      </c>
      <c r="J15" s="35">
        <f t="shared" si="5"/>
        <v>0.4</v>
      </c>
      <c r="K15" s="3">
        <f t="shared" si="6"/>
        <v>0.07104166666666666</v>
      </c>
      <c r="L15" s="34">
        <f t="shared" si="7"/>
        <v>0.10425</v>
      </c>
      <c r="M15" s="34">
        <f t="shared" si="8"/>
        <v>0.10711666666666667</v>
      </c>
      <c r="N15" s="34">
        <f t="shared" si="9"/>
        <v>0.09583333333333334</v>
      </c>
      <c r="O15" s="38">
        <f t="shared" si="10"/>
        <v>0.11934999999999998</v>
      </c>
      <c r="P15" s="34">
        <f t="shared" si="11"/>
        <v>0.17695999999999998</v>
      </c>
      <c r="Q15" s="34">
        <f t="shared" si="12"/>
        <v>0.18693157462543963</v>
      </c>
      <c r="R15" s="35">
        <f t="shared" si="13"/>
        <v>0.1416666666666667</v>
      </c>
      <c r="S15" s="42">
        <f t="shared" si="14"/>
        <v>0.07203024371601068</v>
      </c>
      <c r="T15" s="34">
        <f t="shared" si="15"/>
        <v>0.07039000000000001</v>
      </c>
      <c r="U15" s="36">
        <f t="shared" si="16"/>
        <v>0.0674</v>
      </c>
      <c r="V15" s="41">
        <f t="shared" si="17"/>
        <v>0.03125833333333333</v>
      </c>
      <c r="W15" s="38">
        <f t="shared" si="18"/>
        <v>0.0793587671140905</v>
      </c>
      <c r="X15" s="34">
        <f t="shared" si="19"/>
        <v>0.07787</v>
      </c>
      <c r="Y15" s="34">
        <f t="shared" si="20"/>
        <v>0.07198333333333334</v>
      </c>
      <c r="Z15" s="40">
        <f t="shared" si="27"/>
        <v>0.22724103559937406</v>
      </c>
      <c r="AA15" s="34">
        <f t="shared" si="21"/>
        <v>0.35379999999999995</v>
      </c>
      <c r="AB15" s="34">
        <f t="shared" si="22"/>
        <v>0.5087100456031441</v>
      </c>
      <c r="AC15" s="35">
        <f t="shared" si="23"/>
        <v>0.26958333333333334</v>
      </c>
    </row>
    <row r="16" spans="1:29" ht="12.75">
      <c r="A16" s="1">
        <v>60</v>
      </c>
      <c r="B16" s="37">
        <f t="shared" si="24"/>
        <v>0.124</v>
      </c>
      <c r="C16" s="34">
        <f t="shared" si="0"/>
        <v>0.28824</v>
      </c>
      <c r="D16" s="34">
        <f t="shared" si="25"/>
        <v>0.2602942771411012</v>
      </c>
      <c r="E16" s="34">
        <f t="shared" si="26"/>
        <v>0.275</v>
      </c>
      <c r="F16" s="38">
        <f t="shared" si="1"/>
        <v>0.6817</v>
      </c>
      <c r="G16" s="34">
        <f t="shared" si="2"/>
        <v>0.24789999999999998</v>
      </c>
      <c r="H16" s="34">
        <f t="shared" si="3"/>
        <v>0.44627999999999995</v>
      </c>
      <c r="I16" s="34">
        <f t="shared" si="4"/>
        <v>0.42080908137811357</v>
      </c>
      <c r="J16" s="35">
        <f t="shared" si="5"/>
        <v>0.425</v>
      </c>
      <c r="K16" s="3">
        <f t="shared" si="6"/>
        <v>0.0775</v>
      </c>
      <c r="L16" s="34">
        <f t="shared" si="7"/>
        <v>0.10668000000000001</v>
      </c>
      <c r="M16" s="34">
        <f t="shared" si="8"/>
        <v>0.1097</v>
      </c>
      <c r="N16" s="34">
        <f t="shared" si="9"/>
        <v>0.0975</v>
      </c>
      <c r="O16" s="38">
        <f t="shared" si="10"/>
        <v>0.13019999999999998</v>
      </c>
      <c r="P16" s="34">
        <f t="shared" si="11"/>
        <v>0.18599999999999997</v>
      </c>
      <c r="Q16" s="34">
        <f t="shared" si="12"/>
        <v>0.19677007855309436</v>
      </c>
      <c r="R16" s="35">
        <f t="shared" si="13"/>
        <v>0.1475</v>
      </c>
      <c r="S16" s="42">
        <f t="shared" si="14"/>
        <v>0.07294437242739908</v>
      </c>
      <c r="T16" s="34">
        <f t="shared" si="15"/>
        <v>0.07116</v>
      </c>
      <c r="U16" s="36">
        <f t="shared" si="16"/>
        <v>0.0679</v>
      </c>
      <c r="V16" s="41">
        <f t="shared" si="17"/>
        <v>0.0341</v>
      </c>
      <c r="W16" s="38">
        <f t="shared" si="18"/>
        <v>0.08093912522530432</v>
      </c>
      <c r="X16" s="34">
        <f t="shared" si="19"/>
        <v>0.07932</v>
      </c>
      <c r="Y16" s="34">
        <f t="shared" si="20"/>
        <v>0.0729</v>
      </c>
      <c r="Z16" s="40">
        <f t="shared" si="27"/>
        <v>0.24789931156295353</v>
      </c>
      <c r="AA16" s="34">
        <f t="shared" si="21"/>
        <v>0.37187999999999993</v>
      </c>
      <c r="AB16" s="34">
        <f t="shared" si="22"/>
        <v>0.5267860370712762</v>
      </c>
      <c r="AC16" s="35">
        <f t="shared" si="23"/>
        <v>0.28</v>
      </c>
    </row>
    <row r="17" spans="1:29" ht="12.75">
      <c r="A17" s="1">
        <v>65</v>
      </c>
      <c r="B17" s="37">
        <f t="shared" si="24"/>
        <v>0.13433333333333333</v>
      </c>
      <c r="C17" s="34">
        <f t="shared" si="0"/>
        <v>0.30193</v>
      </c>
      <c r="D17" s="34">
        <f t="shared" si="25"/>
        <v>0.27542646428442313</v>
      </c>
      <c r="E17" s="34">
        <f t="shared" si="26"/>
        <v>0.2875</v>
      </c>
      <c r="F17" s="38">
        <f t="shared" si="1"/>
        <v>0.7385083333333333</v>
      </c>
      <c r="G17" s="34">
        <f t="shared" si="2"/>
        <v>0.2685583333333333</v>
      </c>
      <c r="H17" s="34">
        <f t="shared" si="3"/>
        <v>0.47313999999999995</v>
      </c>
      <c r="I17" s="34">
        <f t="shared" si="4"/>
        <v>0.44931750220785327</v>
      </c>
      <c r="J17" s="35">
        <f t="shared" si="5"/>
        <v>0.45</v>
      </c>
      <c r="K17" s="3">
        <f t="shared" si="6"/>
        <v>0.08395833333333332</v>
      </c>
      <c r="L17" s="34">
        <f t="shared" si="7"/>
        <v>0.10911</v>
      </c>
      <c r="M17" s="34">
        <f t="shared" si="8"/>
        <v>0.11228333333333335</v>
      </c>
      <c r="N17" s="34">
        <f t="shared" si="9"/>
        <v>0.09916666666666667</v>
      </c>
      <c r="O17" s="38">
        <f t="shared" si="10"/>
        <v>0.14104999999999998</v>
      </c>
      <c r="P17" s="34">
        <f t="shared" si="11"/>
        <v>0.19503999999999994</v>
      </c>
      <c r="Q17" s="34">
        <f t="shared" si="12"/>
        <v>0.20660858248074904</v>
      </c>
      <c r="R17" s="35">
        <f t="shared" si="13"/>
        <v>0.15333333333333332</v>
      </c>
      <c r="S17" s="42">
        <f t="shared" si="14"/>
        <v>0.07385850113878746</v>
      </c>
      <c r="T17" s="34">
        <f t="shared" si="15"/>
        <v>0.07193</v>
      </c>
      <c r="U17" s="36">
        <f t="shared" si="16"/>
        <v>0.0684</v>
      </c>
      <c r="V17" s="41">
        <f t="shared" si="17"/>
        <v>0.036941666666666664</v>
      </c>
      <c r="W17" s="38">
        <f t="shared" si="18"/>
        <v>0.08251948333651815</v>
      </c>
      <c r="X17" s="34">
        <f t="shared" si="19"/>
        <v>0.08077</v>
      </c>
      <c r="Y17" s="34">
        <f t="shared" si="20"/>
        <v>0.07381666666666667</v>
      </c>
      <c r="Z17" s="40">
        <f t="shared" si="27"/>
        <v>0.26855758752653297</v>
      </c>
      <c r="AA17" s="34">
        <f t="shared" si="21"/>
        <v>0.38996</v>
      </c>
      <c r="AB17" s="34">
        <f t="shared" si="22"/>
        <v>0.5448620285394082</v>
      </c>
      <c r="AC17" s="35">
        <f t="shared" si="23"/>
        <v>0.29041666666666666</v>
      </c>
    </row>
    <row r="18" spans="1:29" ht="12.75">
      <c r="A18" s="1">
        <v>70</v>
      </c>
      <c r="B18" s="37">
        <f t="shared" si="24"/>
        <v>0.1446666666666667</v>
      </c>
      <c r="C18" s="34">
        <f t="shared" si="0"/>
        <v>0.31562</v>
      </c>
      <c r="D18" s="34">
        <f t="shared" si="25"/>
        <v>0.2905586514277451</v>
      </c>
      <c r="E18" s="34">
        <f t="shared" si="26"/>
        <v>0.3</v>
      </c>
      <c r="F18" s="38">
        <f t="shared" si="1"/>
        <v>0.7953166666666668</v>
      </c>
      <c r="G18" s="34">
        <f t="shared" si="2"/>
        <v>0.2892166666666667</v>
      </c>
      <c r="H18" s="34">
        <f t="shared" si="3"/>
        <v>0.5000000000000001</v>
      </c>
      <c r="I18" s="34">
        <f t="shared" si="4"/>
        <v>0.47782592303759286</v>
      </c>
      <c r="J18" s="35">
        <f t="shared" si="5"/>
        <v>0.475</v>
      </c>
      <c r="K18" s="3">
        <f t="shared" si="6"/>
        <v>0.09041666666666667</v>
      </c>
      <c r="L18" s="34">
        <f t="shared" si="7"/>
        <v>0.11154</v>
      </c>
      <c r="M18" s="34">
        <f t="shared" si="8"/>
        <v>0.11486666666666667</v>
      </c>
      <c r="N18" s="34">
        <f t="shared" si="9"/>
        <v>0.10083333333333334</v>
      </c>
      <c r="O18" s="38">
        <f t="shared" si="10"/>
        <v>0.1519</v>
      </c>
      <c r="P18" s="34">
        <f t="shared" si="11"/>
        <v>0.20408</v>
      </c>
      <c r="Q18" s="34">
        <f t="shared" si="12"/>
        <v>0.2164470864084038</v>
      </c>
      <c r="R18" s="35">
        <f t="shared" si="13"/>
        <v>0.15916666666666665</v>
      </c>
      <c r="S18" s="42">
        <f t="shared" si="14"/>
        <v>0.07477262985017585</v>
      </c>
      <c r="T18" s="34">
        <f t="shared" si="15"/>
        <v>0.0727</v>
      </c>
      <c r="U18" s="36">
        <f t="shared" si="16"/>
        <v>0.0689</v>
      </c>
      <c r="V18" s="41">
        <f t="shared" si="17"/>
        <v>0.03978333333333334</v>
      </c>
      <c r="W18" s="38">
        <f t="shared" si="18"/>
        <v>0.08409984144773199</v>
      </c>
      <c r="X18" s="34">
        <f t="shared" si="19"/>
        <v>0.08222</v>
      </c>
      <c r="Y18" s="34">
        <f t="shared" si="20"/>
        <v>0.07473333333333333</v>
      </c>
      <c r="Z18" s="40">
        <f t="shared" si="27"/>
        <v>0.2892158634901124</v>
      </c>
      <c r="AA18" s="34">
        <f t="shared" si="21"/>
        <v>0.40803999999999996</v>
      </c>
      <c r="AB18" s="34">
        <f t="shared" si="22"/>
        <v>0.5629380200075401</v>
      </c>
      <c r="AC18" s="35">
        <f t="shared" si="23"/>
        <v>0.30083333333333334</v>
      </c>
    </row>
    <row r="19" spans="1:29" ht="12.75">
      <c r="A19" s="1">
        <v>75</v>
      </c>
      <c r="B19" s="37">
        <f t="shared" si="24"/>
        <v>0.155</v>
      </c>
      <c r="C19" s="34">
        <f t="shared" si="0"/>
        <v>0.32931000000000005</v>
      </c>
      <c r="D19" s="34">
        <f t="shared" si="25"/>
        <v>0.30569083857106705</v>
      </c>
      <c r="E19" s="34">
        <f t="shared" si="26"/>
        <v>0.3125</v>
      </c>
      <c r="F19" s="38">
        <f t="shared" si="1"/>
        <v>0.852125</v>
      </c>
      <c r="G19" s="34">
        <f t="shared" si="2"/>
        <v>0.30987499999999996</v>
      </c>
      <c r="H19" s="34">
        <f t="shared" si="3"/>
        <v>0.52686</v>
      </c>
      <c r="I19" s="34">
        <f t="shared" si="4"/>
        <v>0.5063343438673326</v>
      </c>
      <c r="J19" s="35">
        <f t="shared" si="5"/>
        <v>0.5</v>
      </c>
      <c r="K19" s="3">
        <f t="shared" si="6"/>
        <v>0.096875</v>
      </c>
      <c r="L19" s="34">
        <f t="shared" si="7"/>
        <v>0.11397</v>
      </c>
      <c r="M19" s="34">
        <f t="shared" si="8"/>
        <v>0.11745</v>
      </c>
      <c r="N19" s="34">
        <f t="shared" si="9"/>
        <v>0.1025</v>
      </c>
      <c r="O19" s="38">
        <f t="shared" si="10"/>
        <v>0.16274999999999998</v>
      </c>
      <c r="P19" s="34">
        <f t="shared" si="11"/>
        <v>0.21311999999999998</v>
      </c>
      <c r="Q19" s="34">
        <f t="shared" si="12"/>
        <v>0.2262855903360585</v>
      </c>
      <c r="R19" s="35">
        <f t="shared" si="13"/>
        <v>0.165</v>
      </c>
      <c r="S19" s="42">
        <f t="shared" si="14"/>
        <v>0.07568675856156425</v>
      </c>
      <c r="T19" s="34">
        <f t="shared" si="15"/>
        <v>0.07347000000000001</v>
      </c>
      <c r="U19" s="36">
        <f t="shared" si="16"/>
        <v>0.0694</v>
      </c>
      <c r="V19" s="41">
        <f t="shared" si="17"/>
        <v>0.042625</v>
      </c>
      <c r="W19" s="38">
        <f t="shared" si="18"/>
        <v>0.08568019955894582</v>
      </c>
      <c r="X19" s="34">
        <f t="shared" si="19"/>
        <v>0.08367</v>
      </c>
      <c r="Y19" s="34">
        <f t="shared" si="20"/>
        <v>0.07565000000000001</v>
      </c>
      <c r="Z19" s="40">
        <f t="shared" si="27"/>
        <v>0.3098741394536919</v>
      </c>
      <c r="AA19" s="34">
        <f t="shared" si="21"/>
        <v>0.42611999999999994</v>
      </c>
      <c r="AB19" s="34">
        <f t="shared" si="22"/>
        <v>0.5810140114756723</v>
      </c>
      <c r="AC19" s="35">
        <f t="shared" si="23"/>
        <v>0.31125</v>
      </c>
    </row>
    <row r="20" spans="1:29" ht="12.75">
      <c r="A20" s="1">
        <v>80</v>
      </c>
      <c r="B20" s="37">
        <f t="shared" si="24"/>
        <v>0.1653333333333333</v>
      </c>
      <c r="C20" s="34">
        <f t="shared" si="0"/>
        <v>0.3429999999999999</v>
      </c>
      <c r="D20" s="34">
        <f t="shared" si="25"/>
        <v>0.320823025714389</v>
      </c>
      <c r="E20" s="34">
        <f t="shared" si="26"/>
        <v>0.325</v>
      </c>
      <c r="F20" s="38">
        <f t="shared" si="1"/>
        <v>0.9089333333333333</v>
      </c>
      <c r="G20" s="34">
        <f t="shared" si="2"/>
        <v>0.3305333333333333</v>
      </c>
      <c r="H20" s="34">
        <f t="shared" si="3"/>
        <v>0.5537199999999999</v>
      </c>
      <c r="I20" s="34">
        <f t="shared" si="4"/>
        <v>0.5348427646970721</v>
      </c>
      <c r="J20" s="35">
        <f t="shared" si="5"/>
        <v>0.525</v>
      </c>
      <c r="K20" s="3">
        <f t="shared" si="6"/>
        <v>0.10333333333333332</v>
      </c>
      <c r="L20" s="34">
        <f t="shared" si="7"/>
        <v>0.11639999999999999</v>
      </c>
      <c r="M20" s="34">
        <f t="shared" si="8"/>
        <v>0.12003333333333334</v>
      </c>
      <c r="N20" s="34">
        <f t="shared" si="9"/>
        <v>0.10416666666666666</v>
      </c>
      <c r="O20" s="38">
        <f t="shared" si="10"/>
        <v>0.1736</v>
      </c>
      <c r="P20" s="34">
        <f t="shared" si="11"/>
        <v>0.22215999999999997</v>
      </c>
      <c r="Q20" s="34">
        <f t="shared" si="12"/>
        <v>0.23612409426371325</v>
      </c>
      <c r="R20" s="35">
        <f t="shared" si="13"/>
        <v>0.17083333333333336</v>
      </c>
      <c r="S20" s="42">
        <f t="shared" si="14"/>
        <v>0.07660088727295264</v>
      </c>
      <c r="T20" s="34">
        <f t="shared" si="15"/>
        <v>0.07424</v>
      </c>
      <c r="U20" s="36">
        <f t="shared" si="16"/>
        <v>0.0699</v>
      </c>
      <c r="V20" s="41">
        <f t="shared" si="17"/>
        <v>0.04546666666666667</v>
      </c>
      <c r="W20" s="38">
        <f t="shared" si="18"/>
        <v>0.08726055767015962</v>
      </c>
      <c r="X20" s="34">
        <f t="shared" si="19"/>
        <v>0.08512</v>
      </c>
      <c r="Y20" s="34">
        <f t="shared" si="20"/>
        <v>0.07656666666666667</v>
      </c>
      <c r="Z20" s="40">
        <f t="shared" si="27"/>
        <v>0.33053241541727135</v>
      </c>
      <c r="AA20" s="34">
        <f t="shared" si="21"/>
        <v>0.44419999999999993</v>
      </c>
      <c r="AB20" s="34">
        <f t="shared" si="22"/>
        <v>0.5990900029438043</v>
      </c>
      <c r="AC20" s="35">
        <f t="shared" si="23"/>
        <v>0.3216666666666667</v>
      </c>
    </row>
    <row r="21" spans="1:29" ht="12.75">
      <c r="A21" s="1">
        <v>85</v>
      </c>
      <c r="B21" s="37">
        <f t="shared" si="24"/>
        <v>0.17566666666666667</v>
      </c>
      <c r="C21" s="34">
        <f t="shared" si="0"/>
        <v>0.35669000000000006</v>
      </c>
      <c r="D21" s="34">
        <f t="shared" si="25"/>
        <v>0.33595521285771096</v>
      </c>
      <c r="E21" s="34">
        <f t="shared" si="26"/>
        <v>0.3375</v>
      </c>
      <c r="F21" s="38">
        <f t="shared" si="1"/>
        <v>0.9657416666666667</v>
      </c>
      <c r="G21" s="34">
        <f t="shared" si="2"/>
        <v>0.3511916666666666</v>
      </c>
      <c r="H21" s="34">
        <f t="shared" si="3"/>
        <v>0.58058</v>
      </c>
      <c r="I21" s="34">
        <f t="shared" si="4"/>
        <v>0.5633511855268118</v>
      </c>
      <c r="J21" s="35">
        <f t="shared" si="5"/>
        <v>0.55</v>
      </c>
      <c r="K21" s="3">
        <f t="shared" si="6"/>
        <v>0.10979166666666668</v>
      </c>
      <c r="L21" s="34">
        <f t="shared" si="7"/>
        <v>0.11882999999999999</v>
      </c>
      <c r="M21" s="34">
        <f t="shared" si="8"/>
        <v>0.12261666666666668</v>
      </c>
      <c r="N21" s="34">
        <f t="shared" si="9"/>
        <v>0.10583333333333333</v>
      </c>
      <c r="O21" s="38">
        <f t="shared" si="10"/>
        <v>0.18445</v>
      </c>
      <c r="P21" s="34">
        <f t="shared" si="11"/>
        <v>0.23119999999999996</v>
      </c>
      <c r="Q21" s="34">
        <f t="shared" si="12"/>
        <v>0.24596259819136795</v>
      </c>
      <c r="R21" s="35">
        <f t="shared" si="13"/>
        <v>0.17666666666666664</v>
      </c>
      <c r="S21" s="42">
        <f t="shared" si="14"/>
        <v>0.07751501598434103</v>
      </c>
      <c r="T21" s="34">
        <f t="shared" si="15"/>
        <v>0.07501</v>
      </c>
      <c r="U21" s="36">
        <f t="shared" si="16"/>
        <v>0.0704</v>
      </c>
      <c r="V21" s="41">
        <f t="shared" si="17"/>
        <v>0.048308333333333335</v>
      </c>
      <c r="W21" s="38">
        <f t="shared" si="18"/>
        <v>0.08884091578137347</v>
      </c>
      <c r="X21" s="34">
        <f t="shared" si="19"/>
        <v>0.08657</v>
      </c>
      <c r="Y21" s="34">
        <f t="shared" si="20"/>
        <v>0.07748333333333333</v>
      </c>
      <c r="Z21" s="40">
        <f t="shared" si="27"/>
        <v>0.3511906913808508</v>
      </c>
      <c r="AA21" s="34">
        <f t="shared" si="21"/>
        <v>0.46228</v>
      </c>
      <c r="AB21" s="34">
        <f t="shared" si="22"/>
        <v>0.6171659944119362</v>
      </c>
      <c r="AC21" s="35">
        <f t="shared" si="23"/>
        <v>0.3320833333333333</v>
      </c>
    </row>
    <row r="22" spans="1:29" ht="12.75">
      <c r="A22" s="1">
        <v>90</v>
      </c>
      <c r="B22" s="37">
        <f t="shared" si="24"/>
        <v>0.18600000000000003</v>
      </c>
      <c r="C22" s="34">
        <f t="shared" si="0"/>
        <v>0.37038000000000004</v>
      </c>
      <c r="D22" s="34">
        <f t="shared" si="25"/>
        <v>0.3510874000010329</v>
      </c>
      <c r="E22" s="34">
        <f t="shared" si="26"/>
        <v>0.35</v>
      </c>
      <c r="F22" s="38">
        <f t="shared" si="1"/>
        <v>1.0225499999999998</v>
      </c>
      <c r="G22" s="34">
        <f t="shared" si="2"/>
        <v>0.37185</v>
      </c>
      <c r="H22" s="34">
        <f t="shared" si="3"/>
        <v>0.60744</v>
      </c>
      <c r="I22" s="34">
        <f t="shared" si="4"/>
        <v>0.5918596063565515</v>
      </c>
      <c r="J22" s="35">
        <f t="shared" si="5"/>
        <v>0.575</v>
      </c>
      <c r="K22" s="3">
        <f t="shared" si="6"/>
        <v>0.11625</v>
      </c>
      <c r="L22" s="34">
        <f t="shared" si="7"/>
        <v>0.12125999999999999</v>
      </c>
      <c r="M22" s="34">
        <f t="shared" si="8"/>
        <v>0.1252</v>
      </c>
      <c r="N22" s="34">
        <f t="shared" si="9"/>
        <v>0.1075</v>
      </c>
      <c r="O22" s="38">
        <f t="shared" si="10"/>
        <v>0.1953</v>
      </c>
      <c r="P22" s="34">
        <f t="shared" si="11"/>
        <v>0.24023999999999998</v>
      </c>
      <c r="Q22" s="34">
        <f t="shared" si="12"/>
        <v>0.2558011021190226</v>
      </c>
      <c r="R22" s="35">
        <f t="shared" si="13"/>
        <v>0.1825</v>
      </c>
      <c r="S22" s="42">
        <f t="shared" si="14"/>
        <v>0.07842914469572941</v>
      </c>
      <c r="T22" s="34">
        <f t="shared" si="15"/>
        <v>0.07578</v>
      </c>
      <c r="U22" s="36">
        <f t="shared" si="16"/>
        <v>0.0709</v>
      </c>
      <c r="V22" s="41">
        <f t="shared" si="17"/>
        <v>0.05115</v>
      </c>
      <c r="W22" s="38">
        <f t="shared" si="18"/>
        <v>0.0904212738925873</v>
      </c>
      <c r="X22" s="34">
        <f t="shared" si="19"/>
        <v>0.08802</v>
      </c>
      <c r="Y22" s="34">
        <f t="shared" si="20"/>
        <v>0.07840000000000001</v>
      </c>
      <c r="Z22" s="40">
        <f t="shared" si="27"/>
        <v>0.3718489673444303</v>
      </c>
      <c r="AA22" s="34">
        <f t="shared" si="21"/>
        <v>0.48036</v>
      </c>
      <c r="AB22" s="34">
        <f t="shared" si="22"/>
        <v>0.6352419858800684</v>
      </c>
      <c r="AC22" s="35">
        <f t="shared" si="23"/>
        <v>0.3425</v>
      </c>
    </row>
    <row r="23" spans="1:29" ht="12.75">
      <c r="A23" s="1">
        <v>95</v>
      </c>
      <c r="B23" s="37">
        <f t="shared" si="24"/>
        <v>0.19633333333333333</v>
      </c>
      <c r="C23" s="34">
        <f t="shared" si="0"/>
        <v>0.38407</v>
      </c>
      <c r="D23" s="34">
        <f t="shared" si="25"/>
        <v>0.3662195871443548</v>
      </c>
      <c r="E23" s="34">
        <f t="shared" si="26"/>
        <v>0.3625</v>
      </c>
      <c r="F23" s="38">
        <f t="shared" si="1"/>
        <v>1.0793583333333334</v>
      </c>
      <c r="G23" s="34">
        <f t="shared" si="2"/>
        <v>0.39250833333333335</v>
      </c>
      <c r="H23" s="34">
        <f t="shared" si="3"/>
        <v>0.6343</v>
      </c>
      <c r="I23" s="34">
        <f t="shared" si="4"/>
        <v>0.6203680271862912</v>
      </c>
      <c r="J23" s="35">
        <f t="shared" si="5"/>
        <v>0.6</v>
      </c>
      <c r="K23" s="3">
        <f t="shared" si="6"/>
        <v>0.12270833333333332</v>
      </c>
      <c r="L23" s="34">
        <f t="shared" si="7"/>
        <v>0.12369000000000002</v>
      </c>
      <c r="M23" s="34">
        <f t="shared" si="8"/>
        <v>0.12778333333333333</v>
      </c>
      <c r="N23" s="34">
        <f t="shared" si="9"/>
        <v>0.10916666666666666</v>
      </c>
      <c r="O23" s="38">
        <f t="shared" si="10"/>
        <v>0.20614999999999997</v>
      </c>
      <c r="P23" s="34">
        <f t="shared" si="11"/>
        <v>0.24927999999999995</v>
      </c>
      <c r="Q23" s="34">
        <f t="shared" si="12"/>
        <v>0.2656396060466774</v>
      </c>
      <c r="R23" s="35">
        <f t="shared" si="13"/>
        <v>0.18833333333333335</v>
      </c>
      <c r="S23" s="42">
        <f t="shared" si="14"/>
        <v>0.0793432734071178</v>
      </c>
      <c r="T23" s="34">
        <f t="shared" si="15"/>
        <v>0.07654999999999999</v>
      </c>
      <c r="U23" s="36">
        <f t="shared" si="16"/>
        <v>0.0714</v>
      </c>
      <c r="V23" s="41">
        <f t="shared" si="17"/>
        <v>0.05399166666666667</v>
      </c>
      <c r="W23" s="38">
        <f t="shared" si="18"/>
        <v>0.09200163200380111</v>
      </c>
      <c r="X23" s="34">
        <f t="shared" si="19"/>
        <v>0.08947</v>
      </c>
      <c r="Y23" s="34">
        <f>(6.19+(1.1*A23/60))/100</f>
        <v>0.07931666666666667</v>
      </c>
      <c r="Z23" s="40">
        <f t="shared" si="27"/>
        <v>0.39250724330800973</v>
      </c>
      <c r="AA23" s="34">
        <f t="shared" si="21"/>
        <v>0.49843999999999994</v>
      </c>
      <c r="AB23" s="34">
        <f t="shared" si="22"/>
        <v>0.6533179773482003</v>
      </c>
      <c r="AC23" s="35">
        <f t="shared" si="23"/>
        <v>0.3529166666666667</v>
      </c>
    </row>
    <row r="24" spans="1:29" ht="12.75">
      <c r="A24" s="1">
        <v>100</v>
      </c>
      <c r="B24" s="37">
        <f t="shared" si="24"/>
        <v>0.20666666666666667</v>
      </c>
      <c r="C24" s="34">
        <f t="shared" si="0"/>
        <v>0.39776000000000006</v>
      </c>
      <c r="D24" s="34">
        <f t="shared" si="25"/>
        <v>0.3813517742876768</v>
      </c>
      <c r="E24" s="34">
        <f t="shared" si="26"/>
        <v>0.375</v>
      </c>
      <c r="F24" s="38">
        <f t="shared" si="1"/>
        <v>1.1361666666666668</v>
      </c>
      <c r="G24" s="34">
        <f t="shared" si="2"/>
        <v>0.4131666666666667</v>
      </c>
      <c r="H24" s="34">
        <f t="shared" si="3"/>
        <v>0.66116</v>
      </c>
      <c r="I24" s="34">
        <f t="shared" si="4"/>
        <v>0.6488764480160308</v>
      </c>
      <c r="J24" s="35">
        <f t="shared" si="5"/>
        <v>0.625</v>
      </c>
      <c r="K24" s="3">
        <f t="shared" si="6"/>
        <v>0.12916666666666668</v>
      </c>
      <c r="L24" s="34">
        <f t="shared" si="7"/>
        <v>0.12612</v>
      </c>
      <c r="M24" s="34">
        <f t="shared" si="8"/>
        <v>0.1303666666666667</v>
      </c>
      <c r="N24" s="34">
        <f t="shared" si="9"/>
        <v>0.11083333333333334</v>
      </c>
      <c r="O24" s="38">
        <f t="shared" si="10"/>
        <v>0.217</v>
      </c>
      <c r="P24" s="34">
        <f t="shared" si="11"/>
        <v>0.25832</v>
      </c>
      <c r="Q24" s="34">
        <f t="shared" si="12"/>
        <v>0.2754781099743321</v>
      </c>
      <c r="R24" s="35">
        <f t="shared" si="13"/>
        <v>0.19416666666666665</v>
      </c>
      <c r="S24" s="42">
        <f t="shared" si="14"/>
        <v>0.08025740211850621</v>
      </c>
      <c r="T24" s="34">
        <f t="shared" si="15"/>
        <v>0.07732</v>
      </c>
      <c r="U24" s="36">
        <f t="shared" si="16"/>
        <v>0.0719</v>
      </c>
      <c r="V24" s="41">
        <f t="shared" si="17"/>
        <v>0.05683333333333333</v>
      </c>
      <c r="W24" s="38">
        <f t="shared" si="18"/>
        <v>0.09358199011501495</v>
      </c>
      <c r="X24" s="34">
        <f t="shared" si="19"/>
        <v>0.09091999999999999</v>
      </c>
      <c r="Y24" s="34">
        <f t="shared" si="20"/>
        <v>0.08023333333333334</v>
      </c>
      <c r="Z24" s="40">
        <f t="shared" si="27"/>
        <v>0.4131655192715892</v>
      </c>
      <c r="AA24" s="34">
        <f t="shared" si="21"/>
        <v>0.51652</v>
      </c>
      <c r="AB24" s="34">
        <f t="shared" si="22"/>
        <v>0.6713939688163325</v>
      </c>
      <c r="AC24" s="35">
        <f t="shared" si="23"/>
        <v>0.3633333333333333</v>
      </c>
    </row>
    <row r="25" spans="1:29" ht="12.75">
      <c r="A25" s="1">
        <v>105</v>
      </c>
      <c r="B25" s="37">
        <f t="shared" si="24"/>
        <v>0.217</v>
      </c>
      <c r="C25" s="34">
        <f t="shared" si="0"/>
        <v>0.41145000000000004</v>
      </c>
      <c r="D25" s="34">
        <f t="shared" si="25"/>
        <v>0.39648396143099873</v>
      </c>
      <c r="E25" s="34">
        <f t="shared" si="26"/>
        <v>0.3875</v>
      </c>
      <c r="F25" s="38">
        <f t="shared" si="1"/>
        <v>1.192975</v>
      </c>
      <c r="G25" s="34">
        <f t="shared" si="2"/>
        <v>0.433825</v>
      </c>
      <c r="H25" s="34">
        <f t="shared" si="3"/>
        <v>0.68802</v>
      </c>
      <c r="I25" s="34">
        <f t="shared" si="4"/>
        <v>0.6773848688457705</v>
      </c>
      <c r="J25" s="35">
        <f t="shared" si="5"/>
        <v>0.65</v>
      </c>
      <c r="K25" s="3">
        <f t="shared" si="6"/>
        <v>0.135625</v>
      </c>
      <c r="L25" s="34">
        <f t="shared" si="7"/>
        <v>0.12855</v>
      </c>
      <c r="M25" s="34">
        <f t="shared" si="8"/>
        <v>0.13295</v>
      </c>
      <c r="N25" s="34">
        <f t="shared" si="9"/>
        <v>0.1125</v>
      </c>
      <c r="O25" s="38">
        <f t="shared" si="10"/>
        <v>0.22785</v>
      </c>
      <c r="P25" s="34">
        <f t="shared" si="11"/>
        <v>0.26736</v>
      </c>
      <c r="Q25" s="34">
        <f t="shared" si="12"/>
        <v>0.2853166139019868</v>
      </c>
      <c r="R25" s="35">
        <f t="shared" si="13"/>
        <v>0.2</v>
      </c>
      <c r="S25" s="42">
        <f t="shared" si="14"/>
        <v>0.08117153082989459</v>
      </c>
      <c r="T25" s="34">
        <f t="shared" si="15"/>
        <v>0.07809</v>
      </c>
      <c r="U25" s="36">
        <f t="shared" si="16"/>
        <v>0.0724</v>
      </c>
      <c r="V25" s="41">
        <f t="shared" si="17"/>
        <v>0.059675000000000006</v>
      </c>
      <c r="W25" s="38">
        <f t="shared" si="18"/>
        <v>0.09516234822622878</v>
      </c>
      <c r="X25" s="34">
        <f t="shared" si="19"/>
        <v>0.09237000000000001</v>
      </c>
      <c r="Y25" s="34">
        <f t="shared" si="20"/>
        <v>0.08115</v>
      </c>
      <c r="Z25" s="40">
        <f t="shared" si="27"/>
        <v>0.4338237952351687</v>
      </c>
      <c r="AA25" s="34">
        <f t="shared" si="21"/>
        <v>0.5346</v>
      </c>
      <c r="AB25" s="34">
        <f t="shared" si="22"/>
        <v>0.6894699602844645</v>
      </c>
      <c r="AC25" s="35">
        <f t="shared" si="23"/>
        <v>0.37375</v>
      </c>
    </row>
    <row r="26" spans="1:29" ht="12.75">
      <c r="A26" s="1">
        <v>110</v>
      </c>
      <c r="B26" s="37">
        <f t="shared" si="24"/>
        <v>0.22733333333333333</v>
      </c>
      <c r="C26" s="34">
        <f t="shared" si="0"/>
        <v>0.42514</v>
      </c>
      <c r="D26" s="34">
        <f t="shared" si="25"/>
        <v>0.41161614857432066</v>
      </c>
      <c r="E26" s="34">
        <f t="shared" si="26"/>
        <v>0.4</v>
      </c>
      <c r="F26" s="38">
        <f t="shared" si="1"/>
        <v>1.2497833333333332</v>
      </c>
      <c r="G26" s="34">
        <f t="shared" si="2"/>
        <v>0.4544833333333333</v>
      </c>
      <c r="H26" s="34">
        <f t="shared" si="3"/>
        <v>0.71488</v>
      </c>
      <c r="I26" s="34">
        <f t="shared" si="4"/>
        <v>0.7058932896755101</v>
      </c>
      <c r="J26" s="35">
        <f t="shared" si="5"/>
        <v>0.675</v>
      </c>
      <c r="K26" s="3">
        <f t="shared" si="6"/>
        <v>0.1420833333333333</v>
      </c>
      <c r="L26" s="34">
        <f t="shared" si="7"/>
        <v>0.13097999999999999</v>
      </c>
      <c r="M26" s="34">
        <f t="shared" si="8"/>
        <v>0.13553333333333334</v>
      </c>
      <c r="N26" s="34">
        <f t="shared" si="9"/>
        <v>0.11416666666666667</v>
      </c>
      <c r="O26" s="38">
        <f t="shared" si="10"/>
        <v>0.23869999999999997</v>
      </c>
      <c r="P26" s="34">
        <f t="shared" si="11"/>
        <v>0.2764</v>
      </c>
      <c r="Q26" s="34">
        <f t="shared" si="12"/>
        <v>0.29515511782964154</v>
      </c>
      <c r="R26" s="35">
        <f t="shared" si="13"/>
        <v>0.20583333333333337</v>
      </c>
      <c r="S26" s="42">
        <f t="shared" si="14"/>
        <v>0.08208565954128298</v>
      </c>
      <c r="T26" s="34">
        <f t="shared" si="15"/>
        <v>0.07886</v>
      </c>
      <c r="U26" s="36">
        <f t="shared" si="16"/>
        <v>0.0729</v>
      </c>
      <c r="V26" s="41">
        <f t="shared" si="17"/>
        <v>0.06251666666666666</v>
      </c>
      <c r="W26" s="38">
        <f t="shared" si="18"/>
        <v>0.0967427063374426</v>
      </c>
      <c r="X26" s="34">
        <f t="shared" si="19"/>
        <v>0.09382</v>
      </c>
      <c r="Y26" s="34">
        <f t="shared" si="20"/>
        <v>0.08206666666666668</v>
      </c>
      <c r="Z26" s="40">
        <f t="shared" si="27"/>
        <v>0.4544820711987481</v>
      </c>
      <c r="AA26" s="34">
        <f t="shared" si="21"/>
        <v>0.5526799999999998</v>
      </c>
      <c r="AB26" s="34">
        <f t="shared" si="22"/>
        <v>0.7075459517525964</v>
      </c>
      <c r="AC26" s="35">
        <f t="shared" si="23"/>
        <v>0.3841666666666667</v>
      </c>
    </row>
    <row r="27" spans="1:29" ht="12.75">
      <c r="A27" s="1">
        <v>115</v>
      </c>
      <c r="B27" s="37">
        <f t="shared" si="24"/>
        <v>0.2376666666666667</v>
      </c>
      <c r="C27" s="34">
        <f t="shared" si="0"/>
        <v>0.43883000000000005</v>
      </c>
      <c r="D27" s="34">
        <f t="shared" si="25"/>
        <v>0.42674833571764265</v>
      </c>
      <c r="E27" s="34">
        <f t="shared" si="26"/>
        <v>0.4125</v>
      </c>
      <c r="F27" s="38">
        <f t="shared" si="1"/>
        <v>1.3065916666666666</v>
      </c>
      <c r="G27" s="34">
        <f t="shared" si="2"/>
        <v>0.4751416666666667</v>
      </c>
      <c r="H27" s="34">
        <f t="shared" si="3"/>
        <v>0.74174</v>
      </c>
      <c r="I27" s="34">
        <f t="shared" si="4"/>
        <v>0.7344017105052498</v>
      </c>
      <c r="J27" s="35">
        <f t="shared" si="5"/>
        <v>0.7</v>
      </c>
      <c r="K27" s="3">
        <f t="shared" si="6"/>
        <v>0.14854166666666668</v>
      </c>
      <c r="L27" s="34">
        <f t="shared" si="7"/>
        <v>0.13341</v>
      </c>
      <c r="M27" s="34">
        <f t="shared" si="8"/>
        <v>0.13811666666666667</v>
      </c>
      <c r="N27" s="34">
        <f t="shared" si="9"/>
        <v>0.11583333333333334</v>
      </c>
      <c r="O27" s="38">
        <f t="shared" si="10"/>
        <v>0.24955000000000002</v>
      </c>
      <c r="P27" s="34">
        <f t="shared" si="11"/>
        <v>0.28543999999999997</v>
      </c>
      <c r="Q27" s="34">
        <f t="shared" si="12"/>
        <v>0.3049936217572962</v>
      </c>
      <c r="R27" s="35">
        <f t="shared" si="13"/>
        <v>0.21166666666666664</v>
      </c>
      <c r="S27" s="42">
        <f t="shared" si="14"/>
        <v>0.08299978825267136</v>
      </c>
      <c r="T27" s="34">
        <f t="shared" si="15"/>
        <v>0.07962999999999999</v>
      </c>
      <c r="U27" s="36">
        <f t="shared" si="16"/>
        <v>0.07339999999999999</v>
      </c>
      <c r="V27" s="41">
        <f t="shared" si="17"/>
        <v>0.06535833333333334</v>
      </c>
      <c r="W27" s="38">
        <f t="shared" si="18"/>
        <v>0.09832306444865643</v>
      </c>
      <c r="X27" s="34">
        <f t="shared" si="19"/>
        <v>0.09527</v>
      </c>
      <c r="Y27" s="34">
        <f t="shared" si="20"/>
        <v>0.08298333333333334</v>
      </c>
      <c r="Z27" s="40">
        <f t="shared" si="27"/>
        <v>0.47514034716232756</v>
      </c>
      <c r="AA27" s="34">
        <f t="shared" si="21"/>
        <v>0.57076</v>
      </c>
      <c r="AB27" s="34">
        <f t="shared" si="22"/>
        <v>0.7256219432207286</v>
      </c>
      <c r="AC27" s="35">
        <f t="shared" si="23"/>
        <v>0.3945833333333333</v>
      </c>
    </row>
    <row r="28" spans="1:29" ht="12.75">
      <c r="A28" s="1">
        <v>120</v>
      </c>
      <c r="B28" s="37">
        <f t="shared" si="24"/>
        <v>0.248</v>
      </c>
      <c r="C28" s="34">
        <f t="shared" si="0"/>
        <v>0.45252000000000003</v>
      </c>
      <c r="D28" s="34">
        <f t="shared" si="25"/>
        <v>0.4418805228609646</v>
      </c>
      <c r="E28" s="34">
        <f t="shared" si="26"/>
        <v>0.425</v>
      </c>
      <c r="F28" s="38">
        <f t="shared" si="1"/>
        <v>1.3634</v>
      </c>
      <c r="G28" s="34">
        <f t="shared" si="2"/>
        <v>0.49579999999999996</v>
      </c>
      <c r="H28" s="34">
        <f t="shared" si="3"/>
        <v>0.7686</v>
      </c>
      <c r="I28" s="34">
        <f t="shared" si="4"/>
        <v>0.7629101313349894</v>
      </c>
      <c r="J28" s="35">
        <f t="shared" si="5"/>
        <v>0.725</v>
      </c>
      <c r="K28" s="3">
        <f t="shared" si="6"/>
        <v>0.155</v>
      </c>
      <c r="L28" s="34">
        <f t="shared" si="7"/>
        <v>0.13584</v>
      </c>
      <c r="M28" s="34">
        <f t="shared" si="8"/>
        <v>0.1407</v>
      </c>
      <c r="N28" s="34">
        <f t="shared" si="9"/>
        <v>0.1175</v>
      </c>
      <c r="O28" s="38">
        <f t="shared" si="10"/>
        <v>0.26039999999999996</v>
      </c>
      <c r="P28" s="34">
        <f t="shared" si="11"/>
        <v>0.29447999999999996</v>
      </c>
      <c r="Q28" s="34">
        <f t="shared" si="12"/>
        <v>0.314832125684951</v>
      </c>
      <c r="R28" s="35">
        <f t="shared" si="13"/>
        <v>0.2175</v>
      </c>
      <c r="S28" s="42">
        <f t="shared" si="14"/>
        <v>0.08391391696405975</v>
      </c>
      <c r="T28" s="34">
        <f t="shared" si="15"/>
        <v>0.08039999999999999</v>
      </c>
      <c r="U28" s="36">
        <f t="shared" si="16"/>
        <v>0.07390000000000001</v>
      </c>
      <c r="V28" s="41">
        <f t="shared" si="17"/>
        <v>0.0682</v>
      </c>
      <c r="W28" s="38">
        <f t="shared" si="18"/>
        <v>0.09990342255987027</v>
      </c>
      <c r="X28" s="34">
        <f t="shared" si="19"/>
        <v>0.09672</v>
      </c>
      <c r="Y28" s="34">
        <f t="shared" si="20"/>
        <v>0.0839</v>
      </c>
      <c r="Z28" s="40">
        <f t="shared" si="27"/>
        <v>0.49579862312590706</v>
      </c>
      <c r="AA28" s="34">
        <f t="shared" si="21"/>
        <v>0.5888399999999998</v>
      </c>
      <c r="AB28" s="34">
        <f t="shared" si="22"/>
        <v>0.7436979346888606</v>
      </c>
      <c r="AC28" s="35">
        <f t="shared" si="23"/>
        <v>0.405</v>
      </c>
    </row>
    <row r="29" spans="1:29" ht="12.75">
      <c r="A29" s="1">
        <v>125</v>
      </c>
      <c r="B29" s="37">
        <f t="shared" si="24"/>
        <v>0.25833333333333336</v>
      </c>
      <c r="C29" s="34">
        <f t="shared" si="0"/>
        <v>0.46621</v>
      </c>
      <c r="D29" s="34">
        <f t="shared" si="25"/>
        <v>0.45701271000428667</v>
      </c>
      <c r="E29" s="34">
        <f t="shared" si="26"/>
        <v>0.4375</v>
      </c>
      <c r="F29" s="38">
        <f t="shared" si="1"/>
        <v>1.4202083333333335</v>
      </c>
      <c r="G29" s="34">
        <f t="shared" si="2"/>
        <v>0.5164583333333334</v>
      </c>
      <c r="H29" s="34">
        <f t="shared" si="3"/>
        <v>0.7954600000000001</v>
      </c>
      <c r="I29" s="34">
        <f t="shared" si="4"/>
        <v>0.7914185521647291</v>
      </c>
      <c r="J29" s="35">
        <f t="shared" si="5"/>
        <v>0.75</v>
      </c>
      <c r="K29" s="3">
        <f t="shared" si="6"/>
        <v>0.16145833333333337</v>
      </c>
      <c r="L29" s="34">
        <f t="shared" si="7"/>
        <v>0.13827</v>
      </c>
      <c r="M29" s="34">
        <f t="shared" si="8"/>
        <v>0.14328333333333335</v>
      </c>
      <c r="N29" s="34">
        <f t="shared" si="9"/>
        <v>0.11916666666666668</v>
      </c>
      <c r="O29" s="38">
        <f t="shared" si="10"/>
        <v>0.27125</v>
      </c>
      <c r="P29" s="34">
        <f t="shared" si="11"/>
        <v>0.30351999999999996</v>
      </c>
      <c r="Q29" s="34">
        <f t="shared" si="12"/>
        <v>0.3246706296126057</v>
      </c>
      <c r="R29" s="35">
        <f t="shared" si="13"/>
        <v>0.22333333333333336</v>
      </c>
      <c r="S29" s="42">
        <f t="shared" si="14"/>
        <v>0.08482804567544816</v>
      </c>
      <c r="T29" s="34">
        <f t="shared" si="15"/>
        <v>0.08117</v>
      </c>
      <c r="U29" s="36">
        <f t="shared" si="16"/>
        <v>0.07440000000000001</v>
      </c>
      <c r="V29" s="41">
        <f t="shared" si="17"/>
        <v>0.07104166666666668</v>
      </c>
      <c r="W29" s="38">
        <f t="shared" si="18"/>
        <v>0.1014837806710841</v>
      </c>
      <c r="X29" s="34">
        <f t="shared" si="19"/>
        <v>0.09817000000000001</v>
      </c>
      <c r="Y29" s="34">
        <f t="shared" si="20"/>
        <v>0.08481666666666668</v>
      </c>
      <c r="Z29" s="40">
        <f t="shared" si="27"/>
        <v>0.5164568990894864</v>
      </c>
      <c r="AA29" s="34">
        <f t="shared" si="21"/>
        <v>0.60692</v>
      </c>
      <c r="AB29" s="34">
        <f t="shared" si="22"/>
        <v>0.7617739261569925</v>
      </c>
      <c r="AC29" s="35">
        <f t="shared" si="23"/>
        <v>0.4154166666666667</v>
      </c>
    </row>
    <row r="30" spans="1:29" ht="12.75">
      <c r="A30" s="1">
        <v>130</v>
      </c>
      <c r="B30" s="37">
        <f t="shared" si="24"/>
        <v>0.26866666666666666</v>
      </c>
      <c r="C30" s="34">
        <f t="shared" si="0"/>
        <v>0.4799</v>
      </c>
      <c r="D30" s="34">
        <f t="shared" si="25"/>
        <v>0.47214489714760843</v>
      </c>
      <c r="E30" s="34">
        <f t="shared" si="26"/>
        <v>0.45</v>
      </c>
      <c r="F30" s="38">
        <f t="shared" si="1"/>
        <v>1.4770166666666666</v>
      </c>
      <c r="G30" s="34">
        <f t="shared" si="2"/>
        <v>0.5371166666666666</v>
      </c>
      <c r="H30" s="34">
        <f t="shared" si="3"/>
        <v>0.8223199999999998</v>
      </c>
      <c r="I30" s="34">
        <f t="shared" si="4"/>
        <v>0.8199269729944688</v>
      </c>
      <c r="J30" s="35">
        <f t="shared" si="5"/>
        <v>0.775</v>
      </c>
      <c r="K30" s="3">
        <f t="shared" si="6"/>
        <v>0.16791666666666663</v>
      </c>
      <c r="L30" s="34">
        <f t="shared" si="7"/>
        <v>0.1407</v>
      </c>
      <c r="M30" s="34">
        <f t="shared" si="8"/>
        <v>0.14586666666666667</v>
      </c>
      <c r="N30" s="34">
        <f t="shared" si="9"/>
        <v>0.12083333333333332</v>
      </c>
      <c r="O30" s="38">
        <f t="shared" si="10"/>
        <v>0.28209999999999996</v>
      </c>
      <c r="P30" s="34">
        <f t="shared" si="11"/>
        <v>0.31255999999999995</v>
      </c>
      <c r="Q30" s="34">
        <f t="shared" si="12"/>
        <v>0.33450913354026035</v>
      </c>
      <c r="R30" s="35">
        <f t="shared" si="13"/>
        <v>0.22916666666666663</v>
      </c>
      <c r="S30" s="42">
        <f t="shared" si="14"/>
        <v>0.08574217438683654</v>
      </c>
      <c r="T30" s="34">
        <f t="shared" si="15"/>
        <v>0.08193999999999999</v>
      </c>
      <c r="U30" s="36">
        <f t="shared" si="16"/>
        <v>0.07490000000000001</v>
      </c>
      <c r="V30" s="41">
        <f t="shared" si="17"/>
        <v>0.07388333333333333</v>
      </c>
      <c r="W30" s="38">
        <f t="shared" si="18"/>
        <v>0.10306413878229792</v>
      </c>
      <c r="X30" s="34">
        <f t="shared" si="19"/>
        <v>0.09961999999999999</v>
      </c>
      <c r="Y30" s="34">
        <f t="shared" si="20"/>
        <v>0.08573333333333334</v>
      </c>
      <c r="Z30" s="40">
        <f t="shared" si="27"/>
        <v>0.5371151750530659</v>
      </c>
      <c r="AA30" s="34">
        <f t="shared" si="21"/>
        <v>0.6249999999999999</v>
      </c>
      <c r="AB30" s="34">
        <f t="shared" si="22"/>
        <v>0.7798499176251247</v>
      </c>
      <c r="AC30" s="35">
        <f t="shared" si="23"/>
        <v>0.4258333333333333</v>
      </c>
    </row>
    <row r="31" spans="1:29" ht="12.75">
      <c r="A31" s="1">
        <v>135</v>
      </c>
      <c r="B31" s="37">
        <f t="shared" si="24"/>
        <v>0.279</v>
      </c>
      <c r="C31" s="34">
        <f t="shared" si="0"/>
        <v>0.49359000000000003</v>
      </c>
      <c r="D31" s="34">
        <f t="shared" si="25"/>
        <v>0.48727708429093053</v>
      </c>
      <c r="E31" s="34">
        <f t="shared" si="26"/>
        <v>0.4625</v>
      </c>
      <c r="F31" s="38">
        <f t="shared" si="1"/>
        <v>1.533825</v>
      </c>
      <c r="G31" s="34">
        <f t="shared" si="2"/>
        <v>0.5577749999999999</v>
      </c>
      <c r="H31" s="34">
        <f t="shared" si="3"/>
        <v>0.8491799999999999</v>
      </c>
      <c r="I31" s="34">
        <f t="shared" si="4"/>
        <v>0.8484353938242084</v>
      </c>
      <c r="J31" s="35">
        <f t="shared" si="5"/>
        <v>0.8</v>
      </c>
      <c r="K31" s="3">
        <f t="shared" si="6"/>
        <v>0.174375</v>
      </c>
      <c r="L31" s="34">
        <f t="shared" si="7"/>
        <v>0.14313</v>
      </c>
      <c r="M31" s="34">
        <f t="shared" si="8"/>
        <v>0.14845000000000003</v>
      </c>
      <c r="N31" s="34">
        <f t="shared" si="9"/>
        <v>0.1225</v>
      </c>
      <c r="O31" s="38">
        <f t="shared" si="10"/>
        <v>0.29295</v>
      </c>
      <c r="P31" s="34">
        <f t="shared" si="11"/>
        <v>0.32159999999999994</v>
      </c>
      <c r="Q31" s="34">
        <f t="shared" si="12"/>
        <v>0.34434763746791514</v>
      </c>
      <c r="R31" s="35">
        <f t="shared" si="13"/>
        <v>0.235</v>
      </c>
      <c r="S31" s="42">
        <f t="shared" si="14"/>
        <v>0.08665630309822493</v>
      </c>
      <c r="T31" s="34">
        <f t="shared" si="15"/>
        <v>0.08270999999999999</v>
      </c>
      <c r="U31" s="36">
        <f t="shared" si="16"/>
        <v>0.07540000000000001</v>
      </c>
      <c r="V31" s="41">
        <f t="shared" si="17"/>
        <v>0.076725</v>
      </c>
      <c r="W31" s="38">
        <f t="shared" si="18"/>
        <v>0.10464449689351175</v>
      </c>
      <c r="X31" s="34">
        <f t="shared" si="19"/>
        <v>0.10107</v>
      </c>
      <c r="Y31" s="34">
        <f t="shared" si="20"/>
        <v>0.08665</v>
      </c>
      <c r="Z31" s="40">
        <f t="shared" si="27"/>
        <v>0.5577734510166454</v>
      </c>
      <c r="AA31" s="34">
        <f t="shared" si="21"/>
        <v>0.6430799999999998</v>
      </c>
      <c r="AB31" s="34">
        <f t="shared" si="22"/>
        <v>0.7979259090932567</v>
      </c>
      <c r="AC31" s="35">
        <f t="shared" si="23"/>
        <v>0.43625</v>
      </c>
    </row>
    <row r="32" spans="1:29" ht="12.75">
      <c r="A32" s="1">
        <v>140</v>
      </c>
      <c r="B32" s="37">
        <f t="shared" si="24"/>
        <v>0.2893333333333334</v>
      </c>
      <c r="C32" s="34">
        <f t="shared" si="0"/>
        <v>0.5072800000000001</v>
      </c>
      <c r="D32" s="34">
        <f t="shared" si="25"/>
        <v>0.5024092714342525</v>
      </c>
      <c r="E32" s="34">
        <f t="shared" si="26"/>
        <v>0.475</v>
      </c>
      <c r="F32" s="38">
        <f t="shared" si="1"/>
        <v>1.5906333333333336</v>
      </c>
      <c r="G32" s="34">
        <f t="shared" si="2"/>
        <v>0.5784333333333334</v>
      </c>
      <c r="H32" s="34">
        <f t="shared" si="3"/>
        <v>0.8760400000000002</v>
      </c>
      <c r="I32" s="34">
        <f t="shared" si="4"/>
        <v>0.8769438146539481</v>
      </c>
      <c r="J32" s="35">
        <f t="shared" si="5"/>
        <v>0.825</v>
      </c>
      <c r="K32" s="3">
        <f t="shared" si="6"/>
        <v>0.18083333333333335</v>
      </c>
      <c r="L32" s="34">
        <f t="shared" si="7"/>
        <v>0.14556000000000002</v>
      </c>
      <c r="M32" s="34">
        <f t="shared" si="8"/>
        <v>0.15103333333333335</v>
      </c>
      <c r="N32" s="34">
        <f>(7.75+(2*A32/60))/100</f>
        <v>0.12416666666666668</v>
      </c>
      <c r="O32" s="38">
        <f t="shared" si="10"/>
        <v>0.3038</v>
      </c>
      <c r="P32" s="34">
        <f t="shared" si="11"/>
        <v>0.33064</v>
      </c>
      <c r="Q32" s="34">
        <f t="shared" si="12"/>
        <v>0.3541861413955698</v>
      </c>
      <c r="R32" s="35">
        <f t="shared" si="13"/>
        <v>0.24083333333333332</v>
      </c>
      <c r="S32" s="42">
        <f t="shared" si="14"/>
        <v>0.08757043180961332</v>
      </c>
      <c r="T32" s="34">
        <f t="shared" si="15"/>
        <v>0.08348000000000001</v>
      </c>
      <c r="U32" s="36">
        <f t="shared" si="16"/>
        <v>0.0759</v>
      </c>
      <c r="V32" s="41">
        <f t="shared" si="17"/>
        <v>0.07956666666666667</v>
      </c>
      <c r="W32" s="38">
        <f t="shared" si="18"/>
        <v>0.10622485500472559</v>
      </c>
      <c r="X32" s="34">
        <f t="shared" si="19"/>
        <v>0.10251999999999999</v>
      </c>
      <c r="Y32" s="34">
        <f t="shared" si="20"/>
        <v>0.08756666666666668</v>
      </c>
      <c r="Z32" s="40">
        <f t="shared" si="27"/>
        <v>0.5784317269802248</v>
      </c>
      <c r="AA32" s="34">
        <f t="shared" si="21"/>
        <v>0.66116</v>
      </c>
      <c r="AB32" s="34">
        <f t="shared" si="22"/>
        <v>0.8160019005613885</v>
      </c>
      <c r="AC32" s="35">
        <f t="shared" si="23"/>
        <v>0.4466666666666667</v>
      </c>
    </row>
    <row r="33" spans="1:29" ht="12.75">
      <c r="A33" s="1">
        <v>145</v>
      </c>
      <c r="B33" s="37">
        <f t="shared" si="24"/>
        <v>0.29966666666666664</v>
      </c>
      <c r="C33" s="34">
        <f t="shared" si="0"/>
        <v>0.5209699999999998</v>
      </c>
      <c r="D33" s="34">
        <f t="shared" si="25"/>
        <v>0.5175414585775744</v>
      </c>
      <c r="E33" s="34">
        <f t="shared" si="26"/>
        <v>0.4875</v>
      </c>
      <c r="F33" s="38">
        <f t="shared" si="1"/>
        <v>1.6474416666666667</v>
      </c>
      <c r="G33" s="34">
        <f t="shared" si="2"/>
        <v>0.5990916666666667</v>
      </c>
      <c r="H33" s="34">
        <f t="shared" si="3"/>
        <v>0.9028999999999999</v>
      </c>
      <c r="I33" s="34">
        <f t="shared" si="4"/>
        <v>0.9054522354836877</v>
      </c>
      <c r="J33" s="35">
        <f t="shared" si="5"/>
        <v>0.85</v>
      </c>
      <c r="K33" s="3">
        <f t="shared" si="6"/>
        <v>0.18729166666666663</v>
      </c>
      <c r="L33" s="34">
        <f t="shared" si="7"/>
        <v>0.14798999999999998</v>
      </c>
      <c r="M33" s="34">
        <f t="shared" si="8"/>
        <v>0.15361666666666668</v>
      </c>
      <c r="N33" s="34">
        <f t="shared" si="9"/>
        <v>0.12583333333333332</v>
      </c>
      <c r="O33" s="38">
        <f t="shared" si="10"/>
        <v>0.31465</v>
      </c>
      <c r="P33" s="34">
        <f t="shared" si="11"/>
        <v>0.33968</v>
      </c>
      <c r="Q33" s="34">
        <f t="shared" si="12"/>
        <v>0.3640246453232245</v>
      </c>
      <c r="R33" s="35">
        <f t="shared" si="13"/>
        <v>0.24666666666666667</v>
      </c>
      <c r="S33" s="42">
        <f t="shared" si="14"/>
        <v>0.08848456052100172</v>
      </c>
      <c r="T33" s="34">
        <f t="shared" si="15"/>
        <v>0.08425</v>
      </c>
      <c r="U33" s="36">
        <f t="shared" si="16"/>
        <v>0.07640000000000001</v>
      </c>
      <c r="V33" s="41">
        <f t="shared" si="17"/>
        <v>0.08240833333333333</v>
      </c>
      <c r="W33" s="38">
        <f t="shared" si="18"/>
        <v>0.10780521311593942</v>
      </c>
      <c r="X33" s="34">
        <f t="shared" si="19"/>
        <v>0.10397</v>
      </c>
      <c r="Y33" s="34">
        <f>(6.19+(1.1*A33/60))/100</f>
        <v>0.08848333333333333</v>
      </c>
      <c r="Z33" s="40">
        <f t="shared" si="27"/>
        <v>0.5990900029438043</v>
      </c>
      <c r="AA33" s="34">
        <f t="shared" si="21"/>
        <v>0.6792400000000001</v>
      </c>
      <c r="AB33" s="34">
        <f t="shared" si="22"/>
        <v>0.8340778920295208</v>
      </c>
      <c r="AC33" s="35">
        <f t="shared" si="23"/>
        <v>0.4570833333333333</v>
      </c>
    </row>
    <row r="34" spans="1:29" ht="12.75">
      <c r="A34" s="1">
        <v>150</v>
      </c>
      <c r="B34" s="37">
        <f t="shared" si="24"/>
        <v>0.31</v>
      </c>
      <c r="C34" s="34">
        <f t="shared" si="0"/>
        <v>0.53466</v>
      </c>
      <c r="D34" s="34">
        <f t="shared" si="25"/>
        <v>0.5326736457208964</v>
      </c>
      <c r="E34" s="34">
        <f t="shared" si="26"/>
        <v>0.5</v>
      </c>
      <c r="F34" s="38">
        <f t="shared" si="1"/>
        <v>1.70425</v>
      </c>
      <c r="G34" s="34">
        <f t="shared" si="2"/>
        <v>0.6197499999999999</v>
      </c>
      <c r="H34" s="34">
        <f t="shared" si="3"/>
        <v>0.92976</v>
      </c>
      <c r="I34" s="34">
        <f t="shared" si="4"/>
        <v>0.9339606563134274</v>
      </c>
      <c r="J34" s="35">
        <f t="shared" si="5"/>
        <v>0.875</v>
      </c>
      <c r="K34" s="3">
        <f t="shared" si="6"/>
        <v>0.19375</v>
      </c>
      <c r="L34" s="34">
        <f t="shared" si="7"/>
        <v>0.15042</v>
      </c>
      <c r="M34" s="34">
        <f t="shared" si="8"/>
        <v>0.1562</v>
      </c>
      <c r="N34" s="34">
        <f t="shared" si="9"/>
        <v>0.1275</v>
      </c>
      <c r="O34" s="38">
        <f t="shared" si="10"/>
        <v>0.32549999999999996</v>
      </c>
      <c r="P34" s="34">
        <f t="shared" si="11"/>
        <v>0.34872</v>
      </c>
      <c r="Q34" s="34">
        <f t="shared" si="12"/>
        <v>0.37386314925087927</v>
      </c>
      <c r="R34" s="35">
        <f>(7.75+(7*A34/60))/100</f>
        <v>0.2525</v>
      </c>
      <c r="S34" s="42">
        <f t="shared" si="14"/>
        <v>0.08939868923239011</v>
      </c>
      <c r="T34" s="34">
        <f t="shared" si="15"/>
        <v>0.08501999999999998</v>
      </c>
      <c r="U34" s="36">
        <f t="shared" si="16"/>
        <v>0.07690000000000001</v>
      </c>
      <c r="V34" s="41">
        <f t="shared" si="17"/>
        <v>0.08525</v>
      </c>
      <c r="W34" s="38">
        <f t="shared" si="18"/>
        <v>0.10938557122715324</v>
      </c>
      <c r="X34" s="34">
        <f t="shared" si="19"/>
        <v>0.10542</v>
      </c>
      <c r="Y34" s="34">
        <f t="shared" si="20"/>
        <v>0.08940000000000001</v>
      </c>
      <c r="Z34" s="40">
        <f t="shared" si="27"/>
        <v>0.6197482789073838</v>
      </c>
      <c r="AA34" s="34">
        <f t="shared" si="21"/>
        <v>0.6973199999999999</v>
      </c>
      <c r="AB34" s="34">
        <f t="shared" si="22"/>
        <v>0.8521538834976528</v>
      </c>
      <c r="AC34" s="35">
        <f t="shared" si="23"/>
        <v>0.4675</v>
      </c>
    </row>
    <row r="35" spans="1:29" ht="12.75">
      <c r="A35" s="1">
        <v>155</v>
      </c>
      <c r="B35" s="37">
        <f t="shared" si="24"/>
        <v>0.32033333333333336</v>
      </c>
      <c r="C35" s="34">
        <f t="shared" si="0"/>
        <v>0.54835</v>
      </c>
      <c r="D35" s="34">
        <f t="shared" si="25"/>
        <v>0.5478058328642184</v>
      </c>
      <c r="E35" s="34">
        <f t="shared" si="26"/>
        <v>0.5125</v>
      </c>
      <c r="F35" s="38">
        <f t="shared" si="1"/>
        <v>1.7610583333333336</v>
      </c>
      <c r="G35" s="34">
        <f t="shared" si="2"/>
        <v>0.6404083333333334</v>
      </c>
      <c r="H35" s="34">
        <f t="shared" si="3"/>
        <v>0.9566199999999999</v>
      </c>
      <c r="I35" s="34">
        <f t="shared" si="4"/>
        <v>0.9624690771431671</v>
      </c>
      <c r="J35" s="35">
        <f t="shared" si="5"/>
        <v>0.9</v>
      </c>
      <c r="K35" s="3">
        <f t="shared" si="6"/>
        <v>0.20020833333333335</v>
      </c>
      <c r="L35" s="34">
        <f t="shared" si="7"/>
        <v>0.15285</v>
      </c>
      <c r="M35" s="34">
        <f t="shared" si="8"/>
        <v>0.15878333333333333</v>
      </c>
      <c r="N35" s="34">
        <f t="shared" si="9"/>
        <v>0.12916666666666668</v>
      </c>
      <c r="O35" s="38">
        <f t="shared" si="10"/>
        <v>0.33635</v>
      </c>
      <c r="P35" s="34">
        <f t="shared" si="11"/>
        <v>0.35775999999999997</v>
      </c>
      <c r="Q35" s="34">
        <f t="shared" si="12"/>
        <v>0.38370165317853394</v>
      </c>
      <c r="R35" s="35">
        <f t="shared" si="13"/>
        <v>0.2583333333333333</v>
      </c>
      <c r="S35" s="42">
        <f t="shared" si="14"/>
        <v>0.0903128179437785</v>
      </c>
      <c r="T35" s="34">
        <f t="shared" si="15"/>
        <v>0.08579</v>
      </c>
      <c r="U35" s="36">
        <f t="shared" si="16"/>
        <v>0.0774</v>
      </c>
      <c r="V35" s="41">
        <f t="shared" si="17"/>
        <v>0.08809166666666668</v>
      </c>
      <c r="W35" s="38">
        <f t="shared" si="18"/>
        <v>0.11096592933836708</v>
      </c>
      <c r="X35" s="34">
        <f t="shared" si="19"/>
        <v>0.10686999999999999</v>
      </c>
      <c r="Y35" s="34">
        <f t="shared" si="20"/>
        <v>0.09031666666666666</v>
      </c>
      <c r="Z35" s="40">
        <f t="shared" si="27"/>
        <v>0.6404065548709632</v>
      </c>
      <c r="AA35" s="34">
        <f t="shared" si="21"/>
        <v>0.7153999999999999</v>
      </c>
      <c r="AB35" s="34">
        <f t="shared" si="22"/>
        <v>0.8702298749657846</v>
      </c>
      <c r="AC35" s="35">
        <f t="shared" si="23"/>
        <v>0.47791666666666666</v>
      </c>
    </row>
    <row r="36" spans="1:29" ht="12.75">
      <c r="A36" s="1">
        <v>160</v>
      </c>
      <c r="B36" s="37">
        <f t="shared" si="24"/>
        <v>0.3306666666666666</v>
      </c>
      <c r="C36" s="34">
        <f t="shared" si="0"/>
        <v>0.5620399999999999</v>
      </c>
      <c r="D36" s="34">
        <f t="shared" si="25"/>
        <v>0.5629380200075402</v>
      </c>
      <c r="E36" s="34">
        <f t="shared" si="26"/>
        <v>0.525</v>
      </c>
      <c r="F36" s="38">
        <f t="shared" si="1"/>
        <v>1.8178666666666665</v>
      </c>
      <c r="G36" s="34">
        <f t="shared" si="2"/>
        <v>0.6610666666666666</v>
      </c>
      <c r="H36" s="34">
        <f t="shared" si="3"/>
        <v>0.98348</v>
      </c>
      <c r="I36" s="34">
        <f t="shared" si="4"/>
        <v>0.9909774979729067</v>
      </c>
      <c r="J36" s="35">
        <f t="shared" si="5"/>
        <v>0.925</v>
      </c>
      <c r="K36" s="3">
        <f t="shared" si="6"/>
        <v>0.20666666666666664</v>
      </c>
      <c r="L36" s="34">
        <f t="shared" si="7"/>
        <v>0.15528</v>
      </c>
      <c r="M36" s="34">
        <f t="shared" si="8"/>
        <v>0.16136666666666666</v>
      </c>
      <c r="N36" s="34">
        <f t="shared" si="9"/>
        <v>0.13083333333333333</v>
      </c>
      <c r="O36" s="38">
        <f t="shared" si="10"/>
        <v>0.3472</v>
      </c>
      <c r="P36" s="34">
        <f t="shared" si="11"/>
        <v>0.3667999999999999</v>
      </c>
      <c r="Q36" s="34">
        <f t="shared" si="12"/>
        <v>0.3935401571061887</v>
      </c>
      <c r="R36" s="35">
        <f t="shared" si="13"/>
        <v>0.26416666666666666</v>
      </c>
      <c r="S36" s="42">
        <f t="shared" si="14"/>
        <v>0.09122694665516688</v>
      </c>
      <c r="T36" s="34">
        <f t="shared" si="15"/>
        <v>0.08655999999999998</v>
      </c>
      <c r="U36" s="36">
        <f t="shared" si="16"/>
        <v>0.07790000000000001</v>
      </c>
      <c r="V36" s="41">
        <f t="shared" si="17"/>
        <v>0.09093333333333334</v>
      </c>
      <c r="W36" s="38">
        <f t="shared" si="18"/>
        <v>0.1125462874495809</v>
      </c>
      <c r="X36" s="34">
        <f t="shared" si="19"/>
        <v>0.10832000000000001</v>
      </c>
      <c r="Y36" s="34">
        <f t="shared" si="20"/>
        <v>0.09123333333333333</v>
      </c>
      <c r="Z36" s="40">
        <f t="shared" si="27"/>
        <v>0.6610648308345427</v>
      </c>
      <c r="AA36" s="34">
        <f t="shared" si="21"/>
        <v>0.73348</v>
      </c>
      <c r="AB36" s="34">
        <f t="shared" si="22"/>
        <v>0.8883058664339168</v>
      </c>
      <c r="AC36" s="35">
        <f t="shared" si="23"/>
        <v>0.48833333333333334</v>
      </c>
    </row>
    <row r="37" spans="1:29" ht="12.75">
      <c r="A37" s="1">
        <v>165</v>
      </c>
      <c r="B37" s="37">
        <f t="shared" si="24"/>
        <v>0.341</v>
      </c>
      <c r="C37" s="34">
        <f t="shared" si="0"/>
        <v>0.57573</v>
      </c>
      <c r="D37" s="34">
        <f t="shared" si="25"/>
        <v>0.5780702071508622</v>
      </c>
      <c r="E37" s="34">
        <f t="shared" si="26"/>
        <v>0.5375</v>
      </c>
      <c r="F37" s="38">
        <f t="shared" si="1"/>
        <v>1.874675</v>
      </c>
      <c r="G37" s="34">
        <f t="shared" si="2"/>
        <v>0.681725</v>
      </c>
      <c r="H37" s="34">
        <f t="shared" si="3"/>
        <v>1.01034</v>
      </c>
      <c r="I37" s="34">
        <f t="shared" si="4"/>
        <v>1.0194859188026464</v>
      </c>
      <c r="J37" s="35">
        <f t="shared" si="5"/>
        <v>0.95</v>
      </c>
      <c r="K37" s="3">
        <f t="shared" si="6"/>
        <v>0.213125</v>
      </c>
      <c r="L37" s="34">
        <f t="shared" si="7"/>
        <v>0.15771</v>
      </c>
      <c r="M37" s="34">
        <f t="shared" si="8"/>
        <v>0.16394999999999998</v>
      </c>
      <c r="N37" s="34">
        <f t="shared" si="9"/>
        <v>0.1325</v>
      </c>
      <c r="O37" s="38">
        <f t="shared" si="10"/>
        <v>0.35805</v>
      </c>
      <c r="P37" s="34">
        <f t="shared" si="11"/>
        <v>0.37583999999999995</v>
      </c>
      <c r="Q37" s="34">
        <f t="shared" si="12"/>
        <v>0.4033786610338434</v>
      </c>
      <c r="R37" s="35">
        <f t="shared" si="13"/>
        <v>0.27</v>
      </c>
      <c r="S37" s="42">
        <f t="shared" si="14"/>
        <v>0.09214107536655529</v>
      </c>
      <c r="T37" s="34">
        <f t="shared" si="15"/>
        <v>0.08732999999999999</v>
      </c>
      <c r="U37" s="36">
        <f t="shared" si="16"/>
        <v>0.0784</v>
      </c>
      <c r="V37" s="41">
        <f t="shared" si="17"/>
        <v>0.09377500000000001</v>
      </c>
      <c r="W37" s="38">
        <f t="shared" si="18"/>
        <v>0.11412664556079473</v>
      </c>
      <c r="X37" s="34">
        <f t="shared" si="19"/>
        <v>0.10977</v>
      </c>
      <c r="Y37" s="34">
        <f t="shared" si="20"/>
        <v>0.09215</v>
      </c>
      <c r="Z37" s="40">
        <f t="shared" si="27"/>
        <v>0.6817231067981222</v>
      </c>
      <c r="AA37" s="34">
        <f t="shared" si="21"/>
        <v>0.7515599999999999</v>
      </c>
      <c r="AB37" s="34">
        <f t="shared" si="22"/>
        <v>0.9063818579020488</v>
      </c>
      <c r="AC37" s="35">
        <f t="shared" si="23"/>
        <v>0.49875</v>
      </c>
    </row>
    <row r="38" spans="1:29" ht="12.75">
      <c r="A38" s="1">
        <v>170</v>
      </c>
      <c r="B38" s="37">
        <f t="shared" si="24"/>
        <v>0.35133333333333333</v>
      </c>
      <c r="C38" s="34">
        <f t="shared" si="0"/>
        <v>0.5894199999999999</v>
      </c>
      <c r="D38" s="34">
        <f t="shared" si="25"/>
        <v>0.5932023942941843</v>
      </c>
      <c r="E38" s="34">
        <f t="shared" si="26"/>
        <v>0.55</v>
      </c>
      <c r="F38" s="38">
        <f t="shared" si="1"/>
        <v>1.9314833333333334</v>
      </c>
      <c r="G38" s="34">
        <f t="shared" si="2"/>
        <v>0.7023833333333332</v>
      </c>
      <c r="H38" s="34">
        <f t="shared" si="3"/>
        <v>1.0372</v>
      </c>
      <c r="I38" s="34">
        <f t="shared" si="4"/>
        <v>1.047994339632386</v>
      </c>
      <c r="J38" s="35">
        <f t="shared" si="5"/>
        <v>0.975</v>
      </c>
      <c r="K38" s="3">
        <f t="shared" si="6"/>
        <v>0.21958333333333335</v>
      </c>
      <c r="L38" s="34">
        <f t="shared" si="7"/>
        <v>0.16014</v>
      </c>
      <c r="M38" s="34">
        <f t="shared" si="8"/>
        <v>0.16653333333333334</v>
      </c>
      <c r="N38" s="34">
        <f t="shared" si="9"/>
        <v>0.13416666666666668</v>
      </c>
      <c r="O38" s="38">
        <f t="shared" si="10"/>
        <v>0.3689</v>
      </c>
      <c r="P38" s="34">
        <f t="shared" si="11"/>
        <v>0.38487999999999994</v>
      </c>
      <c r="Q38" s="34">
        <f t="shared" si="12"/>
        <v>0.4132171649614981</v>
      </c>
      <c r="R38" s="35">
        <f t="shared" si="13"/>
        <v>0.2758333333333333</v>
      </c>
      <c r="S38" s="42">
        <f t="shared" si="14"/>
        <v>0.09305520407794368</v>
      </c>
      <c r="T38" s="34">
        <f t="shared" si="15"/>
        <v>0.08810000000000001</v>
      </c>
      <c r="U38" s="36">
        <f t="shared" si="16"/>
        <v>0.07890000000000001</v>
      </c>
      <c r="V38" s="41">
        <f t="shared" si="17"/>
        <v>0.09661666666666667</v>
      </c>
      <c r="W38" s="38">
        <f t="shared" si="18"/>
        <v>0.11570700367200856</v>
      </c>
      <c r="X38" s="34">
        <f t="shared" si="19"/>
        <v>0.11122000000000001</v>
      </c>
      <c r="Y38" s="34">
        <f t="shared" si="20"/>
        <v>0.09306666666666669</v>
      </c>
      <c r="Z38" s="40">
        <f t="shared" si="27"/>
        <v>0.7023813827617016</v>
      </c>
      <c r="AA38" s="34">
        <f t="shared" si="21"/>
        <v>0.76964</v>
      </c>
      <c r="AB38" s="34">
        <f t="shared" si="22"/>
        <v>0.9244578493701807</v>
      </c>
      <c r="AC38" s="35">
        <f t="shared" si="23"/>
        <v>0.5091666666666667</v>
      </c>
    </row>
    <row r="39" spans="1:29" ht="12.75">
      <c r="A39" s="1">
        <v>175</v>
      </c>
      <c r="B39" s="37">
        <f t="shared" si="24"/>
        <v>0.36166666666666664</v>
      </c>
      <c r="C39" s="34">
        <f t="shared" si="0"/>
        <v>0.6031099999999998</v>
      </c>
      <c r="D39" s="34">
        <f t="shared" si="25"/>
        <v>0.6083345814375061</v>
      </c>
      <c r="E39" s="34">
        <f t="shared" si="26"/>
        <v>0.5625</v>
      </c>
      <c r="F39" s="38">
        <f t="shared" si="1"/>
        <v>1.9882916666666666</v>
      </c>
      <c r="G39" s="34">
        <f t="shared" si="2"/>
        <v>0.7230416666666666</v>
      </c>
      <c r="H39" s="34">
        <f t="shared" si="3"/>
        <v>1.0640599999999998</v>
      </c>
      <c r="I39" s="34">
        <f t="shared" si="4"/>
        <v>1.0765027604621258</v>
      </c>
      <c r="J39" s="35">
        <f t="shared" si="5"/>
        <v>1</v>
      </c>
      <c r="K39" s="3">
        <f t="shared" si="6"/>
        <v>0.22604166666666664</v>
      </c>
      <c r="L39" s="34">
        <f t="shared" si="7"/>
        <v>0.16257</v>
      </c>
      <c r="M39" s="34">
        <f t="shared" si="8"/>
        <v>0.16911666666666667</v>
      </c>
      <c r="N39" s="34">
        <f t="shared" si="9"/>
        <v>0.13583333333333333</v>
      </c>
      <c r="O39" s="38">
        <f t="shared" si="10"/>
        <v>0.3797499999999999</v>
      </c>
      <c r="P39" s="34">
        <f t="shared" si="11"/>
        <v>0.3939199999999999</v>
      </c>
      <c r="Q39" s="34">
        <f t="shared" si="12"/>
        <v>0.42305566888915286</v>
      </c>
      <c r="R39" s="35">
        <f t="shared" si="13"/>
        <v>0.2816666666666667</v>
      </c>
      <c r="S39" s="42">
        <f t="shared" si="14"/>
        <v>0.09396933278933206</v>
      </c>
      <c r="T39" s="34">
        <f t="shared" si="15"/>
        <v>0.08887</v>
      </c>
      <c r="U39" s="36">
        <f t="shared" si="16"/>
        <v>0.0794</v>
      </c>
      <c r="V39" s="41">
        <f t="shared" si="17"/>
        <v>0.09945833333333333</v>
      </c>
      <c r="W39" s="38">
        <f t="shared" si="18"/>
        <v>0.11728736178322238</v>
      </c>
      <c r="X39" s="34">
        <f t="shared" si="19"/>
        <v>0.11266999999999999</v>
      </c>
      <c r="Y39" s="34">
        <f t="shared" si="20"/>
        <v>0.09398333333333334</v>
      </c>
      <c r="Z39" s="40">
        <f t="shared" si="27"/>
        <v>0.7230396587252811</v>
      </c>
      <c r="AA39" s="34">
        <f t="shared" si="21"/>
        <v>0.7877199999999999</v>
      </c>
      <c r="AB39" s="34">
        <f t="shared" si="22"/>
        <v>0.9425338408383129</v>
      </c>
      <c r="AC39" s="35">
        <f t="shared" si="23"/>
        <v>0.5195833333333334</v>
      </c>
    </row>
    <row r="40" spans="1:29" ht="12.75">
      <c r="A40" s="1">
        <v>180</v>
      </c>
      <c r="B40" s="37">
        <f t="shared" si="24"/>
        <v>0.37200000000000005</v>
      </c>
      <c r="C40" s="34">
        <f t="shared" si="0"/>
        <v>0.6167999999999999</v>
      </c>
      <c r="D40" s="34">
        <f t="shared" si="25"/>
        <v>0.6234667685808282</v>
      </c>
      <c r="E40" s="34">
        <f t="shared" si="26"/>
        <v>0.575</v>
      </c>
      <c r="F40" s="38"/>
      <c r="G40" s="34">
        <f t="shared" si="2"/>
        <v>0.7437</v>
      </c>
      <c r="H40" s="34">
        <f t="shared" si="3"/>
        <v>1.09092</v>
      </c>
      <c r="I40" s="34">
        <f t="shared" si="4"/>
        <v>1.1050111812918653</v>
      </c>
      <c r="J40" s="35">
        <f t="shared" si="5"/>
        <v>1.025</v>
      </c>
      <c r="K40" s="3">
        <f t="shared" si="6"/>
        <v>0.2325</v>
      </c>
      <c r="L40" s="34">
        <f t="shared" si="7"/>
        <v>0.165</v>
      </c>
      <c r="M40" s="34">
        <f t="shared" si="8"/>
        <v>0.17170000000000002</v>
      </c>
      <c r="N40" s="34">
        <f t="shared" si="9"/>
        <v>0.1375</v>
      </c>
      <c r="O40" s="38">
        <f t="shared" si="10"/>
        <v>0.3906</v>
      </c>
      <c r="P40" s="34">
        <f t="shared" si="11"/>
        <v>0.40296</v>
      </c>
      <c r="Q40" s="34">
        <f t="shared" si="12"/>
        <v>0.43289417281680753</v>
      </c>
      <c r="R40" s="35">
        <f t="shared" si="13"/>
        <v>0.2875</v>
      </c>
      <c r="S40" s="42">
        <f t="shared" si="14"/>
        <v>0.09488346150072045</v>
      </c>
      <c r="T40" s="34">
        <f t="shared" si="15"/>
        <v>0.08964</v>
      </c>
      <c r="U40" s="36">
        <f t="shared" si="16"/>
        <v>0.0799</v>
      </c>
      <c r="V40" s="41">
        <f t="shared" si="17"/>
        <v>0.1023</v>
      </c>
      <c r="W40" s="38">
        <f t="shared" si="18"/>
        <v>0.11886771989443623</v>
      </c>
      <c r="X40" s="34">
        <f t="shared" si="19"/>
        <v>0.11411999999999999</v>
      </c>
      <c r="Y40" s="34">
        <f t="shared" si="20"/>
        <v>0.0949</v>
      </c>
      <c r="Z40" s="40">
        <f t="shared" si="27"/>
        <v>0.7436979346888606</v>
      </c>
      <c r="AA40" s="34">
        <f t="shared" si="21"/>
        <v>0.8057999999999998</v>
      </c>
      <c r="AB40" s="34">
        <f t="shared" si="22"/>
        <v>0.9606098323064449</v>
      </c>
      <c r="AC40" s="35">
        <f t="shared" si="23"/>
        <v>0.53</v>
      </c>
    </row>
    <row r="41" spans="1:29" ht="12.75">
      <c r="A41" s="1">
        <v>185</v>
      </c>
      <c r="B41" s="37">
        <f t="shared" si="24"/>
        <v>0.38233333333333336</v>
      </c>
      <c r="C41" s="34">
        <f t="shared" si="0"/>
        <v>0.6304899999999999</v>
      </c>
      <c r="D41" s="34">
        <f t="shared" si="25"/>
        <v>0.6385989557241502</v>
      </c>
      <c r="E41" s="34">
        <f t="shared" si="26"/>
        <v>0.5875</v>
      </c>
      <c r="F41" s="38"/>
      <c r="G41" s="34">
        <f t="shared" si="2"/>
        <v>0.7643583333333334</v>
      </c>
      <c r="H41" s="34">
        <f t="shared" si="3"/>
        <v>1.11778</v>
      </c>
      <c r="I41" s="34">
        <f t="shared" si="4"/>
        <v>1.1335196021216047</v>
      </c>
      <c r="J41" s="35">
        <f t="shared" si="5"/>
        <v>1.05</v>
      </c>
      <c r="K41" s="3">
        <f t="shared" si="6"/>
        <v>0.23895833333333336</v>
      </c>
      <c r="L41" s="34">
        <f t="shared" si="7"/>
        <v>0.16743</v>
      </c>
      <c r="M41" s="34">
        <f t="shared" si="8"/>
        <v>0.17428333333333335</v>
      </c>
      <c r="N41" s="34">
        <f t="shared" si="9"/>
        <v>0.1391666666666667</v>
      </c>
      <c r="O41" s="38">
        <f t="shared" si="10"/>
        <v>0.40145000000000003</v>
      </c>
      <c r="P41" s="34">
        <f t="shared" si="11"/>
        <v>0.412</v>
      </c>
      <c r="Q41" s="34">
        <f t="shared" si="12"/>
        <v>0.4427326767444623</v>
      </c>
      <c r="R41" s="35">
        <f t="shared" si="13"/>
        <v>0.29333333333333333</v>
      </c>
      <c r="S41" s="42">
        <f t="shared" si="14"/>
        <v>0.09579759021210886</v>
      </c>
      <c r="T41" s="34">
        <f t="shared" si="15"/>
        <v>0.09041</v>
      </c>
      <c r="U41" s="36">
        <f t="shared" si="16"/>
        <v>0.08040000000000001</v>
      </c>
      <c r="V41" s="41">
        <f t="shared" si="17"/>
        <v>0.10514166666666667</v>
      </c>
      <c r="W41" s="38">
        <f t="shared" si="18"/>
        <v>0.12044807800565005</v>
      </c>
      <c r="X41" s="34">
        <f t="shared" si="19"/>
        <v>0.11557</v>
      </c>
      <c r="Y41" s="34">
        <f t="shared" si="20"/>
        <v>0.09581666666666667</v>
      </c>
      <c r="Z41" s="40">
        <f t="shared" si="27"/>
        <v>0.76435621065244</v>
      </c>
      <c r="AA41" s="34">
        <f t="shared" si="21"/>
        <v>0.82388</v>
      </c>
      <c r="AB41" s="34">
        <f t="shared" si="22"/>
        <v>0.9786858237745769</v>
      </c>
      <c r="AC41" s="35">
        <f t="shared" si="23"/>
        <v>0.5404166666666667</v>
      </c>
    </row>
    <row r="42" spans="1:29" ht="12.75">
      <c r="A42" s="1">
        <v>190</v>
      </c>
      <c r="B42" s="37">
        <f t="shared" si="24"/>
        <v>0.39266666666666666</v>
      </c>
      <c r="C42" s="34">
        <f t="shared" si="0"/>
        <v>0.64418</v>
      </c>
      <c r="D42" s="34">
        <f t="shared" si="25"/>
        <v>0.653731142867472</v>
      </c>
      <c r="E42" s="34">
        <f t="shared" si="26"/>
        <v>0.6</v>
      </c>
      <c r="F42" s="38"/>
      <c r="G42" s="34">
        <f t="shared" si="2"/>
        <v>0.7850166666666667</v>
      </c>
      <c r="H42" s="34">
        <f t="shared" si="3"/>
        <v>1.1446399999999999</v>
      </c>
      <c r="I42" s="34">
        <f t="shared" si="4"/>
        <v>1.1620280229513447</v>
      </c>
      <c r="J42" s="35">
        <f t="shared" si="5"/>
        <v>1.075</v>
      </c>
      <c r="K42" s="3">
        <f t="shared" si="6"/>
        <v>0.24541666666666664</v>
      </c>
      <c r="L42" s="34">
        <f t="shared" si="7"/>
        <v>0.16986</v>
      </c>
      <c r="M42" s="34">
        <f t="shared" si="8"/>
        <v>0.17686666666666667</v>
      </c>
      <c r="N42" s="34">
        <f t="shared" si="9"/>
        <v>0.1408333333333333</v>
      </c>
      <c r="O42" s="38">
        <f t="shared" si="10"/>
        <v>0.41229999999999994</v>
      </c>
      <c r="P42" s="34">
        <f t="shared" si="11"/>
        <v>0.4210399999999999</v>
      </c>
      <c r="Q42" s="34">
        <f t="shared" si="12"/>
        <v>0.452571180672117</v>
      </c>
      <c r="R42" s="35">
        <f t="shared" si="13"/>
        <v>0.2991666666666667</v>
      </c>
      <c r="S42" s="42">
        <f t="shared" si="14"/>
        <v>0.09671171892349724</v>
      </c>
      <c r="T42" s="34">
        <f t="shared" si="15"/>
        <v>0.09118</v>
      </c>
      <c r="U42" s="36">
        <f t="shared" si="16"/>
        <v>0.0809</v>
      </c>
      <c r="V42" s="41">
        <f t="shared" si="17"/>
        <v>0.10798333333333333</v>
      </c>
      <c r="W42" s="38">
        <f t="shared" si="18"/>
        <v>0.12202843611686387</v>
      </c>
      <c r="X42" s="34">
        <f t="shared" si="19"/>
        <v>0.11701999999999999</v>
      </c>
      <c r="Y42" s="34">
        <f t="shared" si="20"/>
        <v>0.09673333333333334</v>
      </c>
      <c r="Z42" s="40">
        <f t="shared" si="27"/>
        <v>0.7850144866160195</v>
      </c>
      <c r="AA42" s="34">
        <f t="shared" si="21"/>
        <v>0.8419599999999998</v>
      </c>
      <c r="AB42" s="34">
        <f t="shared" si="22"/>
        <v>0.9967618152427088</v>
      </c>
      <c r="AC42" s="35">
        <f t="shared" si="23"/>
        <v>0.5508333333333334</v>
      </c>
    </row>
    <row r="43" spans="1:29" ht="12.75">
      <c r="A43" s="1">
        <v>195</v>
      </c>
      <c r="B43" s="37">
        <f t="shared" si="24"/>
        <v>0.403</v>
      </c>
      <c r="C43" s="34">
        <f t="shared" si="0"/>
        <v>0.65787</v>
      </c>
      <c r="D43" s="34">
        <f t="shared" si="25"/>
        <v>0.668863330010794</v>
      </c>
      <c r="E43" s="34">
        <f t="shared" si="26"/>
        <v>0.6125</v>
      </c>
      <c r="F43" s="38"/>
      <c r="G43" s="34">
        <f t="shared" si="2"/>
        <v>0.8056749999999999</v>
      </c>
      <c r="H43" s="34">
        <f t="shared" si="3"/>
        <v>1.1715</v>
      </c>
      <c r="I43" s="34">
        <f t="shared" si="4"/>
        <v>1.1905364437810841</v>
      </c>
      <c r="J43" s="35">
        <f t="shared" si="5"/>
        <v>1.1</v>
      </c>
      <c r="K43" s="3">
        <f t="shared" si="6"/>
        <v>0.251875</v>
      </c>
      <c r="L43" s="34">
        <f t="shared" si="7"/>
        <v>0.17229000000000003</v>
      </c>
      <c r="M43" s="34">
        <f t="shared" si="8"/>
        <v>0.17945</v>
      </c>
      <c r="N43" s="34">
        <f t="shared" si="9"/>
        <v>0.1425</v>
      </c>
      <c r="O43" s="38">
        <f t="shared" si="10"/>
        <v>0.42314999999999997</v>
      </c>
      <c r="P43" s="34">
        <f t="shared" si="11"/>
        <v>0.43007999999999996</v>
      </c>
      <c r="Q43" s="34">
        <f t="shared" si="12"/>
        <v>0.46240968459977166</v>
      </c>
      <c r="R43" s="35">
        <f t="shared" si="13"/>
        <v>0.305</v>
      </c>
      <c r="S43" s="42">
        <f t="shared" si="14"/>
        <v>0.09762584763488563</v>
      </c>
      <c r="T43" s="34">
        <f t="shared" si="15"/>
        <v>0.09194999999999999</v>
      </c>
      <c r="U43" s="36">
        <f t="shared" si="16"/>
        <v>0.0814</v>
      </c>
      <c r="V43" s="41">
        <f t="shared" si="17"/>
        <v>0.11082499999999999</v>
      </c>
      <c r="W43" s="38">
        <f t="shared" si="18"/>
        <v>0.1236087942280777</v>
      </c>
      <c r="X43" s="34">
        <f t="shared" si="19"/>
        <v>0.11846999999999998</v>
      </c>
      <c r="Y43" s="34">
        <f t="shared" si="20"/>
        <v>0.09765</v>
      </c>
      <c r="Z43" s="40">
        <f t="shared" si="27"/>
        <v>0.805672762579599</v>
      </c>
      <c r="AA43" s="34">
        <f t="shared" si="21"/>
        <v>0.8600399999999998</v>
      </c>
      <c r="AB43" s="34">
        <f t="shared" si="22"/>
        <v>1.014837806710841</v>
      </c>
      <c r="AC43" s="35">
        <f t="shared" si="23"/>
        <v>0.56125</v>
      </c>
    </row>
    <row r="44" spans="1:29" ht="12.75">
      <c r="A44" s="1">
        <v>200</v>
      </c>
      <c r="B44" s="37">
        <f t="shared" si="24"/>
        <v>0.41333333333333333</v>
      </c>
      <c r="C44" s="34">
        <f t="shared" si="0"/>
        <v>0.6715599999999999</v>
      </c>
      <c r="D44" s="34">
        <f t="shared" si="25"/>
        <v>0.683995517154116</v>
      </c>
      <c r="E44" s="34">
        <f t="shared" si="26"/>
        <v>0.625</v>
      </c>
      <c r="F44" s="38"/>
      <c r="G44" s="34">
        <f t="shared" si="2"/>
        <v>0.8263333333333334</v>
      </c>
      <c r="H44" s="34">
        <f t="shared" si="3"/>
        <v>1.1983599999999999</v>
      </c>
      <c r="I44" s="34">
        <f t="shared" si="4"/>
        <v>1.219044864610824</v>
      </c>
      <c r="J44" s="35">
        <f t="shared" si="5"/>
        <v>1.125</v>
      </c>
      <c r="K44" s="3">
        <f t="shared" si="6"/>
        <v>0.25833333333333336</v>
      </c>
      <c r="L44" s="34">
        <f t="shared" si="7"/>
        <v>0.17472000000000001</v>
      </c>
      <c r="M44" s="34">
        <f t="shared" si="8"/>
        <v>0.18203333333333332</v>
      </c>
      <c r="N44" s="34">
        <f t="shared" si="9"/>
        <v>0.14416666666666667</v>
      </c>
      <c r="O44" s="38">
        <f t="shared" si="10"/>
        <v>0.434</v>
      </c>
      <c r="P44" s="34">
        <f t="shared" si="11"/>
        <v>0.43912</v>
      </c>
      <c r="Q44" s="34">
        <f t="shared" si="12"/>
        <v>0.47224818852742645</v>
      </c>
      <c r="R44" s="35">
        <f t="shared" si="13"/>
        <v>0.3108333333333333</v>
      </c>
      <c r="S44" s="42">
        <f t="shared" si="14"/>
        <v>0.09853997634627402</v>
      </c>
      <c r="T44" s="34">
        <f t="shared" si="15"/>
        <v>0.09272</v>
      </c>
      <c r="U44" s="36">
        <f t="shared" si="16"/>
        <v>0.08190000000000001</v>
      </c>
      <c r="V44" s="41">
        <f t="shared" si="17"/>
        <v>0.11366666666666667</v>
      </c>
      <c r="W44" s="38">
        <f t="shared" si="18"/>
        <v>0.12518915233929154</v>
      </c>
      <c r="X44" s="34">
        <f t="shared" si="19"/>
        <v>0.11991999999999998</v>
      </c>
      <c r="Y44" s="34">
        <f t="shared" si="20"/>
        <v>0.09856666666666668</v>
      </c>
      <c r="Z44" s="40">
        <f t="shared" si="27"/>
        <v>0.8263310385431784</v>
      </c>
      <c r="AA44" s="34">
        <f t="shared" si="21"/>
        <v>0.87812</v>
      </c>
      <c r="AB44" s="34">
        <f t="shared" si="22"/>
        <v>1.0329137981789729</v>
      </c>
      <c r="AC44" s="35">
        <f t="shared" si="23"/>
        <v>0.5716666666666667</v>
      </c>
    </row>
    <row r="45" spans="1:29" ht="12.75">
      <c r="A45" s="1">
        <v>205</v>
      </c>
      <c r="B45" s="37">
        <f t="shared" si="24"/>
        <v>0.4236666666666667</v>
      </c>
      <c r="C45" s="34">
        <f t="shared" si="0"/>
        <v>0.6852499999999999</v>
      </c>
      <c r="D45" s="34">
        <f t="shared" si="25"/>
        <v>0.6991277042974379</v>
      </c>
      <c r="E45" s="34">
        <f t="shared" si="26"/>
        <v>0.6375</v>
      </c>
      <c r="F45" s="38"/>
      <c r="G45" s="34">
        <f t="shared" si="2"/>
        <v>0.8469916666666666</v>
      </c>
      <c r="H45" s="34">
        <f t="shared" si="3"/>
        <v>1.22522</v>
      </c>
      <c r="I45" s="34">
        <f t="shared" si="4"/>
        <v>1.2475532854405635</v>
      </c>
      <c r="J45" s="35">
        <f t="shared" si="5"/>
        <v>1.15</v>
      </c>
      <c r="K45" s="3">
        <f t="shared" si="6"/>
        <v>0.26479166666666665</v>
      </c>
      <c r="L45" s="34">
        <f t="shared" si="7"/>
        <v>0.17715</v>
      </c>
      <c r="M45" s="34">
        <f t="shared" si="8"/>
        <v>0.18461666666666665</v>
      </c>
      <c r="N45" s="34">
        <f t="shared" si="9"/>
        <v>0.14583333333333331</v>
      </c>
      <c r="O45" s="38">
        <f t="shared" si="10"/>
        <v>0.44484999999999997</v>
      </c>
      <c r="P45" s="34">
        <f t="shared" si="11"/>
        <v>0.44815999999999995</v>
      </c>
      <c r="Q45" s="34">
        <f t="shared" si="12"/>
        <v>0.4820866924550811</v>
      </c>
      <c r="R45" s="35">
        <f t="shared" si="13"/>
        <v>0.31666666666666665</v>
      </c>
      <c r="S45" s="42">
        <f t="shared" si="14"/>
        <v>0.0994541050576624</v>
      </c>
      <c r="T45" s="34">
        <f t="shared" si="15"/>
        <v>0.09349</v>
      </c>
      <c r="U45" s="36">
        <f t="shared" si="16"/>
        <v>0.0824</v>
      </c>
      <c r="V45" s="41">
        <f t="shared" si="17"/>
        <v>0.11650833333333332</v>
      </c>
      <c r="W45" s="38">
        <f t="shared" si="18"/>
        <v>0.12676951045050536</v>
      </c>
      <c r="X45" s="34">
        <f t="shared" si="19"/>
        <v>0.12136999999999999</v>
      </c>
      <c r="Y45" s="34">
        <f t="shared" si="20"/>
        <v>0.09948333333333334</v>
      </c>
      <c r="Z45" s="40">
        <f t="shared" si="27"/>
        <v>0.8469893145067579</v>
      </c>
      <c r="AA45" s="34">
        <f t="shared" si="21"/>
        <v>0.8961999999999999</v>
      </c>
      <c r="AB45" s="34">
        <f t="shared" si="22"/>
        <v>1.050989789647105</v>
      </c>
      <c r="AC45" s="35">
        <f t="shared" si="23"/>
        <v>0.5820833333333334</v>
      </c>
    </row>
    <row r="46" spans="1:29" ht="12.75">
      <c r="A46" s="1">
        <v>210</v>
      </c>
      <c r="B46" s="37">
        <f t="shared" si="24"/>
        <v>0.434</v>
      </c>
      <c r="C46" s="34">
        <f t="shared" si="0"/>
        <v>0.6989399999999999</v>
      </c>
      <c r="D46" s="34">
        <f t="shared" si="25"/>
        <v>0.7142598914407599</v>
      </c>
      <c r="E46" s="34">
        <f t="shared" si="26"/>
        <v>0.65</v>
      </c>
      <c r="F46" s="38"/>
      <c r="G46" s="34">
        <f t="shared" si="2"/>
        <v>0.86765</v>
      </c>
      <c r="H46" s="34">
        <f t="shared" si="3"/>
        <v>1.2520799999999999</v>
      </c>
      <c r="I46" s="34">
        <f t="shared" si="4"/>
        <v>1.2760617062703032</v>
      </c>
      <c r="J46" s="35">
        <f t="shared" si="5"/>
        <v>1.175</v>
      </c>
      <c r="K46" s="3">
        <f t="shared" si="6"/>
        <v>0.27125</v>
      </c>
      <c r="L46" s="34">
        <f t="shared" si="7"/>
        <v>0.17958</v>
      </c>
      <c r="M46" s="34">
        <f t="shared" si="8"/>
        <v>0.1872</v>
      </c>
      <c r="N46" s="34">
        <f t="shared" si="9"/>
        <v>0.1475</v>
      </c>
      <c r="O46" s="38">
        <f t="shared" si="10"/>
        <v>0.4557</v>
      </c>
      <c r="P46" s="34">
        <f t="shared" si="11"/>
        <v>0.45719999999999994</v>
      </c>
      <c r="Q46" s="34">
        <f t="shared" si="12"/>
        <v>0.4919251963827359</v>
      </c>
      <c r="R46" s="35">
        <f t="shared" si="13"/>
        <v>0.3225</v>
      </c>
      <c r="S46" s="42">
        <f t="shared" si="14"/>
        <v>0.1003682337690508</v>
      </c>
      <c r="T46" s="34">
        <f t="shared" si="15"/>
        <v>0.09426</v>
      </c>
      <c r="U46" s="36">
        <f t="shared" si="16"/>
        <v>0.08290000000000002</v>
      </c>
      <c r="V46" s="41">
        <f t="shared" si="17"/>
        <v>0.11935000000000001</v>
      </c>
      <c r="W46" s="38">
        <f t="shared" si="18"/>
        <v>0.12834986856171918</v>
      </c>
      <c r="X46" s="34">
        <f t="shared" si="19"/>
        <v>0.12281999999999998</v>
      </c>
      <c r="Y46" s="34">
        <f t="shared" si="20"/>
        <v>0.1004</v>
      </c>
      <c r="Z46" s="40">
        <f t="shared" si="27"/>
        <v>0.8676475904703373</v>
      </c>
      <c r="AA46" s="34">
        <f t="shared" si="21"/>
        <v>0.91428</v>
      </c>
      <c r="AB46" s="34">
        <f t="shared" si="22"/>
        <v>1.069065781115237</v>
      </c>
      <c r="AC46" s="35">
        <f t="shared" si="23"/>
        <v>0.5925</v>
      </c>
    </row>
    <row r="47" spans="1:29" ht="12.75">
      <c r="A47" s="1">
        <v>215</v>
      </c>
      <c r="B47" s="37">
        <f t="shared" si="24"/>
        <v>0.44433333333333336</v>
      </c>
      <c r="C47" s="34">
        <f t="shared" si="0"/>
        <v>0.7126299999999999</v>
      </c>
      <c r="D47" s="34">
        <f t="shared" si="25"/>
        <v>0.7293920785840818</v>
      </c>
      <c r="E47" s="34">
        <f t="shared" si="26"/>
        <v>0.6625</v>
      </c>
      <c r="F47" s="38"/>
      <c r="G47" s="34">
        <f t="shared" si="2"/>
        <v>0.8883083333333333</v>
      </c>
      <c r="H47" s="34">
        <f t="shared" si="3"/>
        <v>1.27894</v>
      </c>
      <c r="I47" s="34">
        <f t="shared" si="4"/>
        <v>1.304570127100043</v>
      </c>
      <c r="J47" s="35">
        <f t="shared" si="5"/>
        <v>1.2</v>
      </c>
      <c r="K47" s="3">
        <f t="shared" si="6"/>
        <v>0.27770833333333333</v>
      </c>
      <c r="L47" s="34">
        <f t="shared" si="7"/>
        <v>0.18201</v>
      </c>
      <c r="M47" s="34">
        <f t="shared" si="8"/>
        <v>0.18978333333333336</v>
      </c>
      <c r="N47" s="34">
        <f t="shared" si="9"/>
        <v>0.14916666666666667</v>
      </c>
      <c r="O47" s="38">
        <f t="shared" si="10"/>
        <v>0.46655</v>
      </c>
      <c r="P47" s="34">
        <f t="shared" si="11"/>
        <v>0.46623999999999993</v>
      </c>
      <c r="Q47" s="34">
        <f t="shared" si="12"/>
        <v>0.5017637003103905</v>
      </c>
      <c r="R47" s="35">
        <f t="shared" si="13"/>
        <v>0.3283333333333333</v>
      </c>
      <c r="S47" s="42">
        <f t="shared" si="14"/>
        <v>0.1012823624804392</v>
      </c>
      <c r="T47" s="34">
        <f t="shared" si="15"/>
        <v>0.09503</v>
      </c>
      <c r="U47" s="36">
        <f t="shared" si="16"/>
        <v>0.0834</v>
      </c>
      <c r="V47" s="41">
        <f t="shared" si="17"/>
        <v>0.12219166666666668</v>
      </c>
      <c r="W47" s="38">
        <f t="shared" si="18"/>
        <v>0.12993022667293302</v>
      </c>
      <c r="X47" s="34">
        <f t="shared" si="19"/>
        <v>0.12426999999999999</v>
      </c>
      <c r="Y47" s="34">
        <f t="shared" si="20"/>
        <v>0.10131666666666668</v>
      </c>
      <c r="Z47" s="40">
        <f t="shared" si="27"/>
        <v>0.8883058664339167</v>
      </c>
      <c r="AA47" s="34">
        <f t="shared" si="21"/>
        <v>0.9323599999999999</v>
      </c>
      <c r="AB47" s="34">
        <f t="shared" si="22"/>
        <v>1.087141772583369</v>
      </c>
      <c r="AC47" s="35">
        <f t="shared" si="23"/>
        <v>0.6029166666666667</v>
      </c>
    </row>
    <row r="48" spans="1:29" ht="12.75">
      <c r="A48" s="1">
        <v>220</v>
      </c>
      <c r="B48" s="37">
        <f t="shared" si="24"/>
        <v>0.45466666666666666</v>
      </c>
      <c r="C48" s="34">
        <f t="shared" si="0"/>
        <v>0.7263199999999999</v>
      </c>
      <c r="D48" s="34">
        <f t="shared" si="25"/>
        <v>0.7445242657274037</v>
      </c>
      <c r="E48" s="34">
        <f t="shared" si="26"/>
        <v>0.675</v>
      </c>
      <c r="F48" s="38"/>
      <c r="G48" s="34">
        <f t="shared" si="2"/>
        <v>0.9089666666666666</v>
      </c>
      <c r="H48" s="34">
        <f t="shared" si="3"/>
        <v>1.3057999999999998</v>
      </c>
      <c r="I48" s="34">
        <f t="shared" si="4"/>
        <v>1.3330785479297824</v>
      </c>
      <c r="J48" s="35">
        <f t="shared" si="5"/>
        <v>1.225</v>
      </c>
      <c r="K48" s="3">
        <f t="shared" si="6"/>
        <v>0.2841666666666666</v>
      </c>
      <c r="L48" s="34">
        <f t="shared" si="7"/>
        <v>0.18444</v>
      </c>
      <c r="M48" s="34">
        <f t="shared" si="8"/>
        <v>0.19236666666666669</v>
      </c>
      <c r="N48" s="34">
        <f>(7.75+(2*A48/60))/100</f>
        <v>0.15083333333333332</v>
      </c>
      <c r="O48" s="38">
        <f t="shared" si="10"/>
        <v>0.47739999999999994</v>
      </c>
      <c r="P48" s="34">
        <f t="shared" si="11"/>
        <v>0.4752799999999999</v>
      </c>
      <c r="Q48" s="34">
        <f t="shared" si="12"/>
        <v>0.5116022042380453</v>
      </c>
      <c r="R48" s="35">
        <f t="shared" si="13"/>
        <v>0.3341666666666667</v>
      </c>
      <c r="S48" s="42">
        <f t="shared" si="14"/>
        <v>0.10219649119182758</v>
      </c>
      <c r="T48" s="34">
        <f t="shared" si="15"/>
        <v>0.0958</v>
      </c>
      <c r="U48" s="36">
        <f t="shared" si="16"/>
        <v>0.0839</v>
      </c>
      <c r="V48" s="41">
        <f t="shared" si="17"/>
        <v>0.12503333333333333</v>
      </c>
      <c r="W48" s="38">
        <f t="shared" si="18"/>
        <v>0.13151058478414684</v>
      </c>
      <c r="X48" s="34">
        <f t="shared" si="19"/>
        <v>0.12572</v>
      </c>
      <c r="Y48" s="34">
        <f t="shared" si="20"/>
        <v>0.10223333333333334</v>
      </c>
      <c r="Z48" s="40">
        <f t="shared" si="27"/>
        <v>0.9089641423974962</v>
      </c>
      <c r="AA48" s="34">
        <f t="shared" si="21"/>
        <v>0.9504399999999998</v>
      </c>
      <c r="AB48" s="34">
        <f t="shared" si="22"/>
        <v>1.105217764051501</v>
      </c>
      <c r="AC48" s="35">
        <f t="shared" si="23"/>
        <v>0.6133333333333334</v>
      </c>
    </row>
    <row r="49" spans="1:29" ht="12.75">
      <c r="A49" s="1">
        <v>225</v>
      </c>
      <c r="B49" s="37">
        <f t="shared" si="24"/>
        <v>0.465</v>
      </c>
      <c r="C49" s="34">
        <f t="shared" si="0"/>
        <v>0.74001</v>
      </c>
      <c r="D49" s="34">
        <f t="shared" si="25"/>
        <v>0.7596564528707257</v>
      </c>
      <c r="E49" s="34">
        <f t="shared" si="26"/>
        <v>0.6875</v>
      </c>
      <c r="F49" s="38"/>
      <c r="G49" s="34">
        <f t="shared" si="2"/>
        <v>0.9296249999999999</v>
      </c>
      <c r="H49" s="34">
        <f t="shared" si="3"/>
        <v>1.33266</v>
      </c>
      <c r="I49" s="34">
        <f t="shared" si="4"/>
        <v>1.3615869687595223</v>
      </c>
      <c r="J49" s="35">
        <f t="shared" si="5"/>
        <v>1.25</v>
      </c>
      <c r="K49" s="3">
        <f t="shared" si="6"/>
        <v>0.290625</v>
      </c>
      <c r="L49" s="34">
        <f t="shared" si="7"/>
        <v>0.18687</v>
      </c>
      <c r="M49" s="34">
        <f t="shared" si="8"/>
        <v>0.19495</v>
      </c>
      <c r="N49" s="34">
        <f t="shared" si="9"/>
        <v>0.1525</v>
      </c>
      <c r="O49" s="38">
        <f t="shared" si="10"/>
        <v>0.48824999999999996</v>
      </c>
      <c r="P49" s="34">
        <f t="shared" si="11"/>
        <v>0.48432</v>
      </c>
      <c r="Q49" s="34">
        <f t="shared" si="12"/>
        <v>0.5214407081657</v>
      </c>
      <c r="R49" s="35">
        <f t="shared" si="13"/>
        <v>0.34</v>
      </c>
      <c r="S49" s="42">
        <f t="shared" si="14"/>
        <v>0.10311061990321596</v>
      </c>
      <c r="T49" s="34">
        <f t="shared" si="15"/>
        <v>0.09656999999999999</v>
      </c>
      <c r="U49" s="36">
        <f t="shared" si="16"/>
        <v>0.08440000000000002</v>
      </c>
      <c r="V49" s="41">
        <f t="shared" si="17"/>
        <v>0.12787500000000002</v>
      </c>
      <c r="W49" s="38">
        <f t="shared" si="18"/>
        <v>0.13309094289536066</v>
      </c>
      <c r="X49" s="34">
        <f t="shared" si="19"/>
        <v>0.12717</v>
      </c>
      <c r="Y49" s="34">
        <f t="shared" si="20"/>
        <v>0.10315000000000002</v>
      </c>
      <c r="Z49" s="40">
        <f t="shared" si="27"/>
        <v>0.9296224183610757</v>
      </c>
      <c r="AA49" s="34">
        <f t="shared" si="21"/>
        <v>0.9685199999999999</v>
      </c>
      <c r="AB49" s="34">
        <f t="shared" si="22"/>
        <v>1.1232937555196332</v>
      </c>
      <c r="AC49" s="35">
        <f t="shared" si="23"/>
        <v>0.62375</v>
      </c>
    </row>
    <row r="50" spans="1:29" ht="12.75">
      <c r="A50" s="1">
        <v>230</v>
      </c>
      <c r="B50" s="37">
        <f t="shared" si="24"/>
        <v>0.4753333333333334</v>
      </c>
      <c r="C50" s="34">
        <f t="shared" si="0"/>
        <v>0.7536999999999999</v>
      </c>
      <c r="D50" s="34">
        <f t="shared" si="25"/>
        <v>0.7747886400140477</v>
      </c>
      <c r="E50" s="34">
        <f t="shared" si="26"/>
        <v>0.7</v>
      </c>
      <c r="F50" s="38"/>
      <c r="G50" s="34">
        <f t="shared" si="2"/>
        <v>0.9502833333333334</v>
      </c>
      <c r="H50" s="34">
        <f t="shared" si="3"/>
        <v>1.35952</v>
      </c>
      <c r="I50" s="34">
        <f t="shared" si="4"/>
        <v>1.3900953895892618</v>
      </c>
      <c r="J50" s="35">
        <f t="shared" si="5"/>
        <v>1.275</v>
      </c>
      <c r="K50" s="3">
        <f t="shared" si="6"/>
        <v>0.29708333333333337</v>
      </c>
      <c r="L50" s="34">
        <f t="shared" si="7"/>
        <v>0.18930000000000002</v>
      </c>
      <c r="M50" s="34">
        <f t="shared" si="8"/>
        <v>0.19753333333333334</v>
      </c>
      <c r="N50" s="34">
        <f t="shared" si="9"/>
        <v>0.15416666666666667</v>
      </c>
      <c r="O50" s="38">
        <f t="shared" si="10"/>
        <v>0.49910000000000004</v>
      </c>
      <c r="P50" s="34">
        <f t="shared" si="11"/>
        <v>0.4933599999999999</v>
      </c>
      <c r="Q50" s="34">
        <f t="shared" si="12"/>
        <v>0.5312792120933548</v>
      </c>
      <c r="R50" s="35">
        <f t="shared" si="13"/>
        <v>0.34583333333333327</v>
      </c>
      <c r="S50" s="42">
        <f t="shared" si="14"/>
        <v>0.10402474861460437</v>
      </c>
      <c r="T50" s="34">
        <f t="shared" si="15"/>
        <v>0.09734</v>
      </c>
      <c r="U50" s="36">
        <f t="shared" si="16"/>
        <v>0.0849</v>
      </c>
      <c r="V50" s="41">
        <f t="shared" si="17"/>
        <v>0.13071666666666668</v>
      </c>
      <c r="W50" s="38">
        <f t="shared" si="18"/>
        <v>0.13467130100657448</v>
      </c>
      <c r="X50" s="34">
        <f t="shared" si="19"/>
        <v>0.12862</v>
      </c>
      <c r="Y50" s="34">
        <f t="shared" si="20"/>
        <v>0.10406666666666667</v>
      </c>
      <c r="Z50" s="40">
        <f t="shared" si="27"/>
        <v>0.9502806943246551</v>
      </c>
      <c r="AA50" s="34">
        <f t="shared" si="21"/>
        <v>0.9865999999999998</v>
      </c>
      <c r="AB50" s="34">
        <f t="shared" si="22"/>
        <v>1.141369746987765</v>
      </c>
      <c r="AC50" s="35">
        <f t="shared" si="23"/>
        <v>0.6341666666666667</v>
      </c>
    </row>
    <row r="51" spans="1:29" ht="12.75">
      <c r="A51" s="1">
        <v>235</v>
      </c>
      <c r="B51" s="37">
        <f t="shared" si="24"/>
        <v>0.48566666666666664</v>
      </c>
      <c r="C51" s="34">
        <f t="shared" si="0"/>
        <v>0.7673899999999999</v>
      </c>
      <c r="D51" s="34">
        <f t="shared" si="25"/>
        <v>0.7899208271573696</v>
      </c>
      <c r="E51" s="34">
        <f t="shared" si="26"/>
        <v>0.7125</v>
      </c>
      <c r="F51" s="38"/>
      <c r="G51" s="34">
        <f t="shared" si="2"/>
        <v>0.9709416666666667</v>
      </c>
      <c r="H51" s="34">
        <f t="shared" si="3"/>
        <v>1.3863799999999997</v>
      </c>
      <c r="I51" s="34">
        <f t="shared" si="4"/>
        <v>1.4186038104190015</v>
      </c>
      <c r="J51" s="35">
        <f t="shared" si="5"/>
        <v>1.3</v>
      </c>
      <c r="K51" s="3">
        <f t="shared" si="6"/>
        <v>0.30354166666666665</v>
      </c>
      <c r="L51" s="34">
        <f t="shared" si="7"/>
        <v>0.19172999999999998</v>
      </c>
      <c r="M51" s="34">
        <f t="shared" si="8"/>
        <v>0.20011666666666666</v>
      </c>
      <c r="N51" s="34">
        <f t="shared" si="9"/>
        <v>0.15583333333333332</v>
      </c>
      <c r="O51" s="38">
        <f t="shared" si="10"/>
        <v>0.50995</v>
      </c>
      <c r="P51" s="34">
        <f t="shared" si="11"/>
        <v>0.5023999999999998</v>
      </c>
      <c r="Q51" s="34">
        <f t="shared" si="12"/>
        <v>0.5411177160210094</v>
      </c>
      <c r="R51" s="35">
        <f t="shared" si="13"/>
        <v>0.35166666666666674</v>
      </c>
      <c r="S51" s="42">
        <f t="shared" si="14"/>
        <v>0.10493887732599276</v>
      </c>
      <c r="T51" s="34">
        <f t="shared" si="15"/>
        <v>0.09811</v>
      </c>
      <c r="U51" s="36">
        <f t="shared" si="16"/>
        <v>0.0854</v>
      </c>
      <c r="V51" s="41">
        <f t="shared" si="17"/>
        <v>0.13355833333333333</v>
      </c>
      <c r="W51" s="38">
        <f t="shared" si="18"/>
        <v>0.13625165911778833</v>
      </c>
      <c r="X51" s="34">
        <f t="shared" si="19"/>
        <v>0.13007</v>
      </c>
      <c r="Y51" s="34">
        <f>(6.19+(1.1*A51/60))/100</f>
        <v>0.10498333333333335</v>
      </c>
      <c r="Z51" s="40">
        <f t="shared" si="27"/>
        <v>0.9709389702882346</v>
      </c>
      <c r="AA51" s="34">
        <f t="shared" si="21"/>
        <v>1.0046799999999998</v>
      </c>
      <c r="AB51" s="34">
        <f t="shared" si="22"/>
        <v>1.1594457384558972</v>
      </c>
      <c r="AC51" s="35">
        <f t="shared" si="23"/>
        <v>0.6445833333333334</v>
      </c>
    </row>
    <row r="52" spans="1:29" ht="12.75">
      <c r="A52" s="1">
        <v>240</v>
      </c>
      <c r="B52" s="37">
        <f t="shared" si="24"/>
        <v>0.496</v>
      </c>
      <c r="C52" s="34">
        <f t="shared" si="0"/>
        <v>0.78108</v>
      </c>
      <c r="D52" s="34">
        <f t="shared" si="25"/>
        <v>0.8050530143006915</v>
      </c>
      <c r="E52" s="34">
        <f t="shared" si="26"/>
        <v>0.725</v>
      </c>
      <c r="F52" s="38"/>
      <c r="G52" s="34">
        <f t="shared" si="2"/>
        <v>0.9915999999999999</v>
      </c>
      <c r="H52" s="34">
        <f t="shared" si="3"/>
        <v>1.4132399999999998</v>
      </c>
      <c r="I52" s="34">
        <f t="shared" si="4"/>
        <v>1.4471122312487412</v>
      </c>
      <c r="J52" s="35">
        <f t="shared" si="5"/>
        <v>1.325</v>
      </c>
      <c r="K52" s="3">
        <f t="shared" si="6"/>
        <v>0.31</v>
      </c>
      <c r="L52" s="34">
        <f t="shared" si="7"/>
        <v>0.19416</v>
      </c>
      <c r="M52" s="34">
        <f>0.0787+(A52/60)*0.031</f>
        <v>0.2027</v>
      </c>
      <c r="N52" s="34">
        <f t="shared" si="9"/>
        <v>0.1575</v>
      </c>
      <c r="O52" s="38">
        <f t="shared" si="10"/>
        <v>0.5207999999999999</v>
      </c>
      <c r="P52" s="34">
        <f t="shared" si="11"/>
        <v>0.51144</v>
      </c>
      <c r="Q52" s="34">
        <f t="shared" si="12"/>
        <v>0.5509562199486642</v>
      </c>
      <c r="R52" s="35">
        <f t="shared" si="13"/>
        <v>0.3575</v>
      </c>
      <c r="S52" s="42">
        <f t="shared" si="14"/>
        <v>0.10585300603738114</v>
      </c>
      <c r="T52" s="34">
        <f t="shared" si="15"/>
        <v>0.09888</v>
      </c>
      <c r="U52" s="36">
        <f t="shared" si="16"/>
        <v>0.0859</v>
      </c>
      <c r="V52" s="41">
        <f t="shared" si="17"/>
        <v>0.1364</v>
      </c>
      <c r="W52" s="38">
        <f t="shared" si="18"/>
        <v>0.13783201722900215</v>
      </c>
      <c r="X52" s="34">
        <f t="shared" si="19"/>
        <v>0.13152</v>
      </c>
      <c r="Y52" s="34">
        <f t="shared" si="20"/>
        <v>0.1059</v>
      </c>
      <c r="Z52" s="40">
        <f t="shared" si="27"/>
        <v>0.9915972462518141</v>
      </c>
      <c r="AA52" s="34">
        <f t="shared" si="21"/>
        <v>1.02276</v>
      </c>
      <c r="AB52" s="34">
        <f t="shared" si="22"/>
        <v>1.1775217299240293</v>
      </c>
      <c r="AC52" s="35">
        <f t="shared" si="23"/>
        <v>0.655</v>
      </c>
    </row>
    <row r="53" spans="1:29" ht="12.75">
      <c r="A53" s="1">
        <v>245</v>
      </c>
      <c r="B53" s="37">
        <f t="shared" si="24"/>
        <v>0.5063333333333333</v>
      </c>
      <c r="C53" s="34">
        <f t="shared" si="0"/>
        <v>0.7947699999999999</v>
      </c>
      <c r="D53" s="34">
        <f t="shared" si="25"/>
        <v>0.8201852014440134</v>
      </c>
      <c r="E53" s="34">
        <f t="shared" si="26"/>
        <v>0.7375</v>
      </c>
      <c r="F53" s="38"/>
      <c r="G53" s="34">
        <f t="shared" si="2"/>
        <v>1.0122583333333333</v>
      </c>
      <c r="H53" s="34">
        <f t="shared" si="3"/>
        <v>1.4401</v>
      </c>
      <c r="I53" s="34">
        <f t="shared" si="4"/>
        <v>1.4756206520784807</v>
      </c>
      <c r="J53" s="35">
        <f t="shared" si="5"/>
        <v>1.35</v>
      </c>
      <c r="K53" s="3">
        <f t="shared" si="6"/>
        <v>0.31645833333333334</v>
      </c>
      <c r="L53" s="34">
        <f t="shared" si="7"/>
        <v>0.19659</v>
      </c>
      <c r="M53" s="34">
        <f t="shared" si="8"/>
        <v>0.20528333333333332</v>
      </c>
      <c r="N53" s="34">
        <f t="shared" si="9"/>
        <v>0.15916666666666665</v>
      </c>
      <c r="O53" s="38">
        <f t="shared" si="10"/>
        <v>0.53165</v>
      </c>
      <c r="P53" s="34">
        <f t="shared" si="11"/>
        <v>0.5204799999999999</v>
      </c>
      <c r="Q53" s="34">
        <f t="shared" si="12"/>
        <v>0.5607947238763189</v>
      </c>
      <c r="R53" s="35">
        <f t="shared" si="13"/>
        <v>0.3633333333333333</v>
      </c>
      <c r="S53" s="42">
        <f t="shared" si="14"/>
        <v>0.10676713474876953</v>
      </c>
      <c r="T53" s="34">
        <f t="shared" si="15"/>
        <v>0.09965</v>
      </c>
      <c r="U53" s="36">
        <f t="shared" si="16"/>
        <v>0.0864</v>
      </c>
      <c r="V53" s="41">
        <f t="shared" si="17"/>
        <v>0.13924166666666665</v>
      </c>
      <c r="W53" s="38">
        <f t="shared" si="18"/>
        <v>0.13941237534021597</v>
      </c>
      <c r="X53" s="34">
        <f t="shared" si="19"/>
        <v>0.13296999999999998</v>
      </c>
      <c r="Y53" s="34">
        <f t="shared" si="20"/>
        <v>0.10681666666666667</v>
      </c>
      <c r="Z53" s="40">
        <f>A53*8/1936.27</f>
        <v>1.0122555222153935</v>
      </c>
      <c r="AA53" s="34">
        <f t="shared" si="21"/>
        <v>1.0408399999999998</v>
      </c>
      <c r="AB53" s="34">
        <f t="shared" si="22"/>
        <v>1.1955977213921611</v>
      </c>
      <c r="AC53" s="35">
        <f t="shared" si="23"/>
        <v>0.6654166666666665</v>
      </c>
    </row>
    <row r="54" spans="1:29" ht="12.75">
      <c r="A54" s="1">
        <v>250</v>
      </c>
      <c r="B54" s="37">
        <f t="shared" si="24"/>
        <v>0.5166666666666667</v>
      </c>
      <c r="C54" s="34">
        <f t="shared" si="0"/>
        <v>0.8084600000000001</v>
      </c>
      <c r="D54" s="34">
        <f t="shared" si="25"/>
        <v>0.8353173885873356</v>
      </c>
      <c r="E54" s="34">
        <f t="shared" si="26"/>
        <v>0.75</v>
      </c>
      <c r="F54" s="38"/>
      <c r="G54" s="34">
        <f t="shared" si="2"/>
        <v>1.0329166666666667</v>
      </c>
      <c r="H54" s="34">
        <f t="shared" si="3"/>
        <v>1.46696</v>
      </c>
      <c r="I54" s="34">
        <f t="shared" si="4"/>
        <v>1.5041290729082204</v>
      </c>
      <c r="J54" s="35">
        <f t="shared" si="5"/>
        <v>1.375</v>
      </c>
      <c r="K54" s="3">
        <f t="shared" si="6"/>
        <v>0.32291666666666674</v>
      </c>
      <c r="L54" s="34">
        <f t="shared" si="7"/>
        <v>0.19902</v>
      </c>
      <c r="M54" s="34">
        <f t="shared" si="8"/>
        <v>0.2078666666666667</v>
      </c>
      <c r="N54" s="34">
        <f t="shared" si="9"/>
        <v>0.16083333333333336</v>
      </c>
      <c r="O54" s="38">
        <f t="shared" si="10"/>
        <v>0.5425</v>
      </c>
      <c r="P54" s="34">
        <f t="shared" si="11"/>
        <v>0.52952</v>
      </c>
      <c r="Q54" s="34">
        <f t="shared" si="12"/>
        <v>0.5706332278039736</v>
      </c>
      <c r="R54" s="35">
        <f t="shared" si="13"/>
        <v>0.3691666666666667</v>
      </c>
      <c r="S54" s="42">
        <f t="shared" si="14"/>
        <v>0.10768126346015794</v>
      </c>
      <c r="T54" s="34">
        <f t="shared" si="15"/>
        <v>0.10042</v>
      </c>
      <c r="U54" s="36">
        <f t="shared" si="16"/>
        <v>0.08690000000000002</v>
      </c>
      <c r="V54" s="41">
        <f t="shared" si="17"/>
        <v>0.14208333333333337</v>
      </c>
      <c r="W54" s="38">
        <f t="shared" si="18"/>
        <v>0.14099273345142982</v>
      </c>
      <c r="X54" s="34">
        <f t="shared" si="19"/>
        <v>0.13442</v>
      </c>
      <c r="Y54" s="34">
        <f t="shared" si="20"/>
        <v>0.10773333333333333</v>
      </c>
      <c r="Z54" s="40">
        <f>A54*8/1936.27</f>
        <v>1.0329137981789729</v>
      </c>
      <c r="AA54" s="34">
        <f t="shared" si="21"/>
        <v>1.0589199999999999</v>
      </c>
      <c r="AB54" s="34">
        <f t="shared" si="22"/>
        <v>1.2136737128602932</v>
      </c>
      <c r="AC54" s="35">
        <f t="shared" si="23"/>
        <v>0.6758333333333334</v>
      </c>
    </row>
    <row r="55" spans="1:29" ht="12.75">
      <c r="A55" s="1">
        <v>255</v>
      </c>
      <c r="B55" s="37">
        <f t="shared" si="24"/>
        <v>0.527</v>
      </c>
      <c r="C55" s="34">
        <f t="shared" si="0"/>
        <v>0.82215</v>
      </c>
      <c r="D55" s="34">
        <f t="shared" si="25"/>
        <v>0.8504495757306574</v>
      </c>
      <c r="E55" s="34">
        <f t="shared" si="26"/>
        <v>0.7625</v>
      </c>
      <c r="F55" s="39"/>
      <c r="G55" s="34">
        <f t="shared" si="2"/>
        <v>1.053575</v>
      </c>
      <c r="H55" s="34">
        <f t="shared" si="3"/>
        <v>1.4938200000000001</v>
      </c>
      <c r="I55" s="34">
        <f t="shared" si="4"/>
        <v>1.53263749373796</v>
      </c>
      <c r="J55" s="35">
        <f t="shared" si="5"/>
        <v>1.4</v>
      </c>
      <c r="K55" s="1"/>
      <c r="L55" s="1"/>
      <c r="M55" s="1"/>
      <c r="N55" s="1"/>
      <c r="O55" s="1"/>
      <c r="P55" s="1"/>
      <c r="Q55" s="1"/>
      <c r="R55" s="1"/>
      <c r="S55" s="42">
        <f t="shared" si="14"/>
        <v>0.10859539217154632</v>
      </c>
      <c r="T55" s="34">
        <f t="shared" si="15"/>
        <v>0.10119000000000002</v>
      </c>
      <c r="U55" s="36">
        <f t="shared" si="16"/>
        <v>0.0874</v>
      </c>
      <c r="V55" s="41">
        <f t="shared" si="17"/>
        <v>0.144925</v>
      </c>
      <c r="W55" s="38">
        <f t="shared" si="18"/>
        <v>0.14257309156264364</v>
      </c>
      <c r="X55" s="34">
        <f t="shared" si="19"/>
        <v>0.13587</v>
      </c>
      <c r="Y55" s="34">
        <f t="shared" si="20"/>
        <v>0.10865</v>
      </c>
      <c r="Z55" s="40">
        <f aca="true" t="shared" si="28" ref="Z55:Z89">A55*8/1936.27</f>
        <v>1.0535720741425525</v>
      </c>
      <c r="AA55" s="34">
        <f t="shared" si="21"/>
        <v>1.0769999999999997</v>
      </c>
      <c r="AB55" s="34">
        <f t="shared" si="22"/>
        <v>1.2317497043284253</v>
      </c>
      <c r="AC55" s="35">
        <f t="shared" si="23"/>
        <v>0.68625</v>
      </c>
    </row>
    <row r="56" spans="1:29" ht="12.75">
      <c r="A56" s="1">
        <v>260</v>
      </c>
      <c r="B56" s="37">
        <f t="shared" si="24"/>
        <v>0.5373333333333333</v>
      </c>
      <c r="C56" s="34">
        <f t="shared" si="0"/>
        <v>0.83584</v>
      </c>
      <c r="D56" s="34">
        <f t="shared" si="25"/>
        <v>0.8655817628739793</v>
      </c>
      <c r="E56" s="34">
        <f t="shared" si="26"/>
        <v>0.775</v>
      </c>
      <c r="F56" s="39"/>
      <c r="G56" s="34">
        <f t="shared" si="2"/>
        <v>1.0742333333333332</v>
      </c>
      <c r="H56" s="34">
        <f t="shared" si="3"/>
        <v>1.5206799999999998</v>
      </c>
      <c r="I56" s="34">
        <f t="shared" si="4"/>
        <v>1.5611459145676998</v>
      </c>
      <c r="J56" s="35">
        <f t="shared" si="5"/>
        <v>1.425</v>
      </c>
      <c r="K56" s="1"/>
      <c r="L56" s="1"/>
      <c r="M56" s="1"/>
      <c r="N56" s="1"/>
      <c r="O56" s="1"/>
      <c r="P56" s="1"/>
      <c r="Q56" s="1"/>
      <c r="R56" s="1"/>
      <c r="S56" s="42">
        <f t="shared" si="14"/>
        <v>0.1095095208829347</v>
      </c>
      <c r="T56" s="34">
        <f t="shared" si="15"/>
        <v>0.10196</v>
      </c>
      <c r="U56" s="36">
        <f t="shared" si="16"/>
        <v>0.0879</v>
      </c>
      <c r="V56" s="41">
        <f t="shared" si="17"/>
        <v>0.14776666666666666</v>
      </c>
      <c r="W56" s="38">
        <f t="shared" si="18"/>
        <v>0.14415344967385746</v>
      </c>
      <c r="X56" s="34">
        <f t="shared" si="19"/>
        <v>0.13731999999999997</v>
      </c>
      <c r="Y56" s="34">
        <f t="shared" si="20"/>
        <v>0.10956666666666667</v>
      </c>
      <c r="Z56" s="40">
        <f t="shared" si="28"/>
        <v>1.0742303501061319</v>
      </c>
      <c r="AA56" s="34">
        <f t="shared" si="21"/>
        <v>1.0950799999999996</v>
      </c>
      <c r="AB56" s="34">
        <f t="shared" si="22"/>
        <v>1.2498256957965572</v>
      </c>
      <c r="AC56" s="35">
        <f t="shared" si="23"/>
        <v>0.6966666666666665</v>
      </c>
    </row>
    <row r="57" spans="1:29" ht="12.75">
      <c r="A57" s="1">
        <v>265</v>
      </c>
      <c r="B57" s="37">
        <f t="shared" si="24"/>
        <v>0.5476666666666667</v>
      </c>
      <c r="C57" s="34">
        <f t="shared" si="0"/>
        <v>0.84953</v>
      </c>
      <c r="D57" s="34">
        <f t="shared" si="25"/>
        <v>0.8807139500173015</v>
      </c>
      <c r="E57" s="34">
        <f t="shared" si="26"/>
        <v>0.7875</v>
      </c>
      <c r="F57" s="39"/>
      <c r="G57" s="34">
        <f t="shared" si="2"/>
        <v>1.0948916666666668</v>
      </c>
      <c r="H57" s="34">
        <f t="shared" si="3"/>
        <v>1.54754</v>
      </c>
      <c r="I57" s="34">
        <f t="shared" si="4"/>
        <v>1.5896543353974395</v>
      </c>
      <c r="J57" s="35">
        <f t="shared" si="5"/>
        <v>1.45</v>
      </c>
      <c r="K57" s="1"/>
      <c r="L57" s="1"/>
      <c r="M57" s="1"/>
      <c r="N57" s="1"/>
      <c r="O57" s="1"/>
      <c r="P57" s="1"/>
      <c r="Q57" s="1"/>
      <c r="R57" s="1"/>
      <c r="S57" s="42">
        <f t="shared" si="14"/>
        <v>0.1104236495943231</v>
      </c>
      <c r="T57" s="34">
        <f t="shared" si="15"/>
        <v>0.10273000000000002</v>
      </c>
      <c r="U57" s="36">
        <f t="shared" si="16"/>
        <v>0.08839999999999999</v>
      </c>
      <c r="V57" s="41">
        <f t="shared" si="17"/>
        <v>0.15060833333333334</v>
      </c>
      <c r="W57" s="38">
        <f t="shared" si="18"/>
        <v>0.1457338077850713</v>
      </c>
      <c r="X57" s="34">
        <f t="shared" si="19"/>
        <v>0.13877</v>
      </c>
      <c r="Y57" s="34">
        <f>(6.19+(1.1*A57/60))/100</f>
        <v>0.11048333333333334</v>
      </c>
      <c r="Z57" s="40">
        <f t="shared" si="28"/>
        <v>1.0948886260697113</v>
      </c>
      <c r="AA57" s="34">
        <f t="shared" si="21"/>
        <v>1.11316</v>
      </c>
      <c r="AB57" s="34">
        <f t="shared" si="22"/>
        <v>1.2679016872646893</v>
      </c>
      <c r="AC57" s="35">
        <f t="shared" si="23"/>
        <v>0.7070833333333334</v>
      </c>
    </row>
    <row r="58" spans="1:29" ht="12.75">
      <c r="A58" s="1">
        <v>270</v>
      </c>
      <c r="B58" s="37">
        <f t="shared" si="24"/>
        <v>0.558</v>
      </c>
      <c r="C58" s="34">
        <f t="shared" si="0"/>
        <v>0.86322</v>
      </c>
      <c r="D58" s="34">
        <f t="shared" si="25"/>
        <v>0.8958461371606233</v>
      </c>
      <c r="E58" s="34">
        <f t="shared" si="26"/>
        <v>0.8</v>
      </c>
      <c r="F58" s="39"/>
      <c r="G58" s="34">
        <f t="shared" si="2"/>
        <v>1.1155499999999998</v>
      </c>
      <c r="H58" s="34">
        <f t="shared" si="3"/>
        <v>1.5744000000000002</v>
      </c>
      <c r="I58" s="34">
        <f t="shared" si="4"/>
        <v>1.618162756227179</v>
      </c>
      <c r="J58" s="35">
        <f t="shared" si="5"/>
        <v>1.475</v>
      </c>
      <c r="K58" s="1"/>
      <c r="L58" s="1"/>
      <c r="M58" s="1"/>
      <c r="N58" s="1"/>
      <c r="O58" s="1"/>
      <c r="P58" s="1"/>
      <c r="Q58" s="1"/>
      <c r="R58" s="1"/>
      <c r="S58" s="42">
        <f t="shared" si="14"/>
        <v>0.1113377783057115</v>
      </c>
      <c r="T58" s="34">
        <f t="shared" si="15"/>
        <v>0.1035</v>
      </c>
      <c r="U58" s="36">
        <f t="shared" si="16"/>
        <v>0.0889</v>
      </c>
      <c r="V58" s="41">
        <f t="shared" si="17"/>
        <v>0.15345</v>
      </c>
      <c r="W58" s="38">
        <f t="shared" si="18"/>
        <v>0.14731416589628513</v>
      </c>
      <c r="X58" s="34">
        <f t="shared" si="19"/>
        <v>0.14021999999999998</v>
      </c>
      <c r="Y58" s="34">
        <f t="shared" si="20"/>
        <v>0.1114</v>
      </c>
      <c r="Z58" s="40">
        <f t="shared" si="28"/>
        <v>1.1155469020332909</v>
      </c>
      <c r="AA58" s="34">
        <f t="shared" si="21"/>
        <v>1.1312399999999998</v>
      </c>
      <c r="AB58" s="34">
        <f t="shared" si="22"/>
        <v>1.2859776787328214</v>
      </c>
      <c r="AC58" s="35">
        <f t="shared" si="23"/>
        <v>0.7175</v>
      </c>
    </row>
    <row r="59" spans="1:29" ht="12.75">
      <c r="A59" s="1">
        <v>275</v>
      </c>
      <c r="B59" s="37">
        <f t="shared" si="24"/>
        <v>0.5683333333333332</v>
      </c>
      <c r="C59" s="34">
        <f t="shared" si="0"/>
        <v>0.8769100000000001</v>
      </c>
      <c r="D59" s="34">
        <f t="shared" si="25"/>
        <v>0.9109783243039451</v>
      </c>
      <c r="E59" s="34">
        <f t="shared" si="26"/>
        <v>0.8125</v>
      </c>
      <c r="F59" s="39"/>
      <c r="G59" s="34">
        <f t="shared" si="2"/>
        <v>1.1362083333333333</v>
      </c>
      <c r="H59" s="34">
        <f t="shared" si="3"/>
        <v>1.6012600000000001</v>
      </c>
      <c r="I59" s="34">
        <f t="shared" si="4"/>
        <v>1.6466711770569187</v>
      </c>
      <c r="J59" s="35">
        <f t="shared" si="5"/>
        <v>1.5</v>
      </c>
      <c r="K59" s="1"/>
      <c r="L59" s="1"/>
      <c r="M59" s="1"/>
      <c r="N59" s="1"/>
      <c r="O59" s="1"/>
      <c r="P59" s="1"/>
      <c r="Q59" s="1"/>
      <c r="R59" s="1"/>
      <c r="S59" s="42">
        <f t="shared" si="14"/>
        <v>0.11225190701709988</v>
      </c>
      <c r="T59" s="34">
        <f t="shared" si="15"/>
        <v>0.10427</v>
      </c>
      <c r="U59" s="36">
        <f t="shared" si="16"/>
        <v>0.08940000000000001</v>
      </c>
      <c r="V59" s="41">
        <f t="shared" si="17"/>
        <v>0.15629166666666666</v>
      </c>
      <c r="W59" s="38">
        <f t="shared" si="18"/>
        <v>0.14889452400749892</v>
      </c>
      <c r="X59" s="34">
        <f t="shared" si="19"/>
        <v>0.14167</v>
      </c>
      <c r="Y59" s="34">
        <f t="shared" si="20"/>
        <v>0.11231666666666668</v>
      </c>
      <c r="Z59" s="40">
        <f t="shared" si="28"/>
        <v>1.1362051779968703</v>
      </c>
      <c r="AA59" s="34">
        <f t="shared" si="21"/>
        <v>1.1493199999999997</v>
      </c>
      <c r="AB59" s="34">
        <f t="shared" si="22"/>
        <v>1.3040536702009535</v>
      </c>
      <c r="AC59" s="35">
        <f t="shared" si="23"/>
        <v>0.7279166666666665</v>
      </c>
    </row>
    <row r="60" spans="1:29" ht="12.75">
      <c r="A60" s="1">
        <v>280</v>
      </c>
      <c r="B60" s="37">
        <f t="shared" si="24"/>
        <v>0.5786666666666668</v>
      </c>
      <c r="C60" s="34">
        <f t="shared" si="0"/>
        <v>0.8906000000000001</v>
      </c>
      <c r="D60" s="34">
        <f t="shared" si="25"/>
        <v>0.9261105114472673</v>
      </c>
      <c r="E60" s="34">
        <f t="shared" si="26"/>
        <v>0.825</v>
      </c>
      <c r="F60" s="39"/>
      <c r="G60" s="34">
        <f t="shared" si="2"/>
        <v>1.1568666666666667</v>
      </c>
      <c r="H60" s="34">
        <f t="shared" si="3"/>
        <v>1.62812</v>
      </c>
      <c r="I60" s="34">
        <f t="shared" si="4"/>
        <v>1.6751795978866584</v>
      </c>
      <c r="J60" s="35">
        <f t="shared" si="5"/>
        <v>1.525</v>
      </c>
      <c r="K60" s="1"/>
      <c r="L60" s="1"/>
      <c r="M60" s="1"/>
      <c r="N60" s="1"/>
      <c r="O60" s="1"/>
      <c r="P60" s="1"/>
      <c r="Q60" s="1"/>
      <c r="R60" s="1"/>
      <c r="S60" s="42">
        <f t="shared" si="14"/>
        <v>0.11316603572848828</v>
      </c>
      <c r="T60" s="34">
        <f t="shared" si="15"/>
        <v>0.10504</v>
      </c>
      <c r="U60" s="36">
        <f t="shared" si="16"/>
        <v>0.08990000000000001</v>
      </c>
      <c r="V60" s="41">
        <f t="shared" si="17"/>
        <v>0.15913333333333335</v>
      </c>
      <c r="W60" s="38">
        <f t="shared" si="18"/>
        <v>0.1504748821187128</v>
      </c>
      <c r="X60" s="34">
        <f t="shared" si="19"/>
        <v>0.14312</v>
      </c>
      <c r="Y60" s="34">
        <f t="shared" si="20"/>
        <v>0.11323333333333334</v>
      </c>
      <c r="Z60" s="40">
        <f t="shared" si="28"/>
        <v>1.1568634539604497</v>
      </c>
      <c r="AA60" s="34">
        <f t="shared" si="21"/>
        <v>1.1673999999999998</v>
      </c>
      <c r="AB60" s="34">
        <f t="shared" si="22"/>
        <v>1.3221296616690852</v>
      </c>
      <c r="AC60" s="35">
        <f t="shared" si="23"/>
        <v>0.7383333333333334</v>
      </c>
    </row>
    <row r="61" spans="1:29" ht="12.75">
      <c r="A61" s="1">
        <v>285</v>
      </c>
      <c r="B61" s="37">
        <f t="shared" si="24"/>
        <v>0.589</v>
      </c>
      <c r="C61" s="34">
        <f t="shared" si="0"/>
        <v>0.90429</v>
      </c>
      <c r="D61" s="34">
        <f t="shared" si="25"/>
        <v>0.9412426985905892</v>
      </c>
      <c r="E61" s="34">
        <f t="shared" si="26"/>
        <v>0.8375</v>
      </c>
      <c r="F61" s="39"/>
      <c r="G61" s="34">
        <f t="shared" si="2"/>
        <v>1.177525</v>
      </c>
      <c r="H61" s="34">
        <f t="shared" si="3"/>
        <v>1.65498</v>
      </c>
      <c r="I61" s="34">
        <f t="shared" si="4"/>
        <v>1.703688018716398</v>
      </c>
      <c r="J61" s="35">
        <f t="shared" si="5"/>
        <v>1.55</v>
      </c>
      <c r="K61" s="1"/>
      <c r="L61" s="1"/>
      <c r="M61" s="1"/>
      <c r="N61" s="1"/>
      <c r="O61" s="1"/>
      <c r="P61" s="1"/>
      <c r="Q61" s="1"/>
      <c r="R61" s="1"/>
      <c r="S61" s="42">
        <f t="shared" si="14"/>
        <v>0.11408016443987666</v>
      </c>
      <c r="T61" s="34">
        <f t="shared" si="15"/>
        <v>0.10581000000000002</v>
      </c>
      <c r="U61" s="36">
        <f t="shared" si="16"/>
        <v>0.09040000000000001</v>
      </c>
      <c r="V61" s="41">
        <f t="shared" si="17"/>
        <v>0.161975</v>
      </c>
      <c r="W61" s="38">
        <f t="shared" si="18"/>
        <v>0.15205524022992659</v>
      </c>
      <c r="X61" s="34">
        <f t="shared" si="19"/>
        <v>0.14456999999999998</v>
      </c>
      <c r="Y61" s="34">
        <f t="shared" si="20"/>
        <v>0.11414999999999999</v>
      </c>
      <c r="Z61" s="40">
        <f t="shared" si="28"/>
        <v>1.1775217299240293</v>
      </c>
      <c r="AA61" s="34">
        <f t="shared" si="21"/>
        <v>1.1854799999999996</v>
      </c>
      <c r="AB61" s="34">
        <f t="shared" si="22"/>
        <v>1.3402056531372175</v>
      </c>
      <c r="AC61" s="35">
        <f t="shared" si="23"/>
        <v>0.74875</v>
      </c>
    </row>
    <row r="62" spans="1:29" ht="12.75">
      <c r="A62" s="1">
        <v>290</v>
      </c>
      <c r="B62" s="37">
        <f t="shared" si="24"/>
        <v>0.5993333333333333</v>
      </c>
      <c r="C62" s="34">
        <f t="shared" si="0"/>
        <v>0.9179799999999999</v>
      </c>
      <c r="D62" s="34">
        <f t="shared" si="25"/>
        <v>0.956374885733911</v>
      </c>
      <c r="E62" s="34">
        <f t="shared" si="26"/>
        <v>0.85</v>
      </c>
      <c r="F62" s="39"/>
      <c r="G62" s="34">
        <f t="shared" si="2"/>
        <v>1.1981833333333334</v>
      </c>
      <c r="H62" s="34">
        <f t="shared" si="3"/>
        <v>1.68184</v>
      </c>
      <c r="I62" s="34">
        <f t="shared" si="4"/>
        <v>1.7321964395461378</v>
      </c>
      <c r="J62" s="35">
        <f t="shared" si="5"/>
        <v>1.575</v>
      </c>
      <c r="K62" s="1"/>
      <c r="L62" s="1"/>
      <c r="M62" s="1"/>
      <c r="N62" s="1"/>
      <c r="O62" s="1"/>
      <c r="P62" s="1"/>
      <c r="Q62" s="1"/>
      <c r="R62" s="1"/>
      <c r="S62" s="42">
        <f t="shared" si="14"/>
        <v>0.11499429315126507</v>
      </c>
      <c r="T62" s="34">
        <f t="shared" si="15"/>
        <v>0.10658000000000001</v>
      </c>
      <c r="U62" s="36">
        <f t="shared" si="16"/>
        <v>0.0909</v>
      </c>
      <c r="V62" s="41">
        <f t="shared" si="17"/>
        <v>0.16481666666666667</v>
      </c>
      <c r="W62" s="38">
        <f t="shared" si="18"/>
        <v>0.15363559834114046</v>
      </c>
      <c r="X62" s="34">
        <f t="shared" si="19"/>
        <v>0.14601999999999998</v>
      </c>
      <c r="Y62" s="34">
        <f t="shared" si="20"/>
        <v>0.11506666666666668</v>
      </c>
      <c r="Z62" s="40">
        <f t="shared" si="28"/>
        <v>1.1981800058876086</v>
      </c>
      <c r="AA62" s="34">
        <f t="shared" si="21"/>
        <v>1.20356</v>
      </c>
      <c r="AB62" s="34">
        <f t="shared" si="22"/>
        <v>1.3582816446053496</v>
      </c>
      <c r="AC62" s="35">
        <f t="shared" si="23"/>
        <v>0.7591666666666665</v>
      </c>
    </row>
    <row r="63" spans="1:29" ht="12.75">
      <c r="A63" s="1">
        <v>295</v>
      </c>
      <c r="B63" s="37">
        <f t="shared" si="24"/>
        <v>0.6096666666666667</v>
      </c>
      <c r="C63" s="34">
        <f t="shared" si="0"/>
        <v>0.93167</v>
      </c>
      <c r="D63" s="34">
        <f t="shared" si="25"/>
        <v>0.9715070728772331</v>
      </c>
      <c r="E63" s="34">
        <f t="shared" si="26"/>
        <v>0.8625</v>
      </c>
      <c r="F63" s="39"/>
      <c r="G63" s="34">
        <f t="shared" si="2"/>
        <v>1.2188416666666668</v>
      </c>
      <c r="H63" s="34">
        <f t="shared" si="3"/>
        <v>1.7087</v>
      </c>
      <c r="I63" s="34">
        <f t="shared" si="4"/>
        <v>1.7607048603758773</v>
      </c>
      <c r="J63" s="35">
        <f t="shared" si="5"/>
        <v>1.6</v>
      </c>
      <c r="K63" s="1"/>
      <c r="L63" s="1"/>
      <c r="M63" s="1"/>
      <c r="N63" s="1"/>
      <c r="O63" s="1"/>
      <c r="P63" s="1"/>
      <c r="Q63" s="1"/>
      <c r="R63" s="1"/>
      <c r="S63" s="42">
        <f t="shared" si="14"/>
        <v>0.11590842186265346</v>
      </c>
      <c r="T63" s="34">
        <f t="shared" si="15"/>
        <v>0.10735</v>
      </c>
      <c r="U63" s="36">
        <f t="shared" si="16"/>
        <v>0.09140000000000001</v>
      </c>
      <c r="V63" s="41">
        <f t="shared" si="17"/>
        <v>0.16765833333333335</v>
      </c>
      <c r="W63" s="38">
        <f t="shared" si="18"/>
        <v>0.15521595645235428</v>
      </c>
      <c r="X63" s="34">
        <f t="shared" si="19"/>
        <v>0.14747</v>
      </c>
      <c r="Y63" s="34">
        <f t="shared" si="20"/>
        <v>0.11598333333333333</v>
      </c>
      <c r="Z63" s="40">
        <f t="shared" si="28"/>
        <v>1.218838281851188</v>
      </c>
      <c r="AA63" s="34">
        <f t="shared" si="21"/>
        <v>1.2216399999999998</v>
      </c>
      <c r="AB63" s="34">
        <f t="shared" si="22"/>
        <v>1.3763576360734813</v>
      </c>
      <c r="AC63" s="35">
        <f t="shared" si="23"/>
        <v>0.7695833333333334</v>
      </c>
    </row>
    <row r="64" spans="1:29" ht="12.75">
      <c r="A64" s="1">
        <v>300</v>
      </c>
      <c r="B64" s="37">
        <f t="shared" si="24"/>
        <v>0.62</v>
      </c>
      <c r="C64" s="34">
        <f t="shared" si="0"/>
        <v>0.94536</v>
      </c>
      <c r="D64" s="34">
        <f t="shared" si="25"/>
        <v>0.986639260020555</v>
      </c>
      <c r="E64" s="34">
        <f t="shared" si="26"/>
        <v>0.875</v>
      </c>
      <c r="F64" s="39"/>
      <c r="G64" s="34">
        <f t="shared" si="2"/>
        <v>1.2394999999999998</v>
      </c>
      <c r="H64" s="34">
        <f t="shared" si="3"/>
        <v>1.7355600000000002</v>
      </c>
      <c r="I64" s="34">
        <f t="shared" si="4"/>
        <v>1.789213281205617</v>
      </c>
      <c r="J64" s="35">
        <f t="shared" si="5"/>
        <v>1.625</v>
      </c>
      <c r="K64" s="1"/>
      <c r="L64" s="1"/>
      <c r="M64" s="1"/>
      <c r="N64" s="1"/>
      <c r="O64" s="1"/>
      <c r="P64" s="1"/>
      <c r="Q64" s="1"/>
      <c r="R64" s="1"/>
      <c r="S64" s="42">
        <f t="shared" si="14"/>
        <v>0.11682255057404184</v>
      </c>
      <c r="T64" s="34">
        <f t="shared" si="15"/>
        <v>0.10812</v>
      </c>
      <c r="U64" s="36">
        <f t="shared" si="16"/>
        <v>0.09190000000000001</v>
      </c>
      <c r="V64" s="41">
        <f t="shared" si="17"/>
        <v>0.1705</v>
      </c>
      <c r="W64" s="38">
        <f t="shared" si="18"/>
        <v>0.1567963145635681</v>
      </c>
      <c r="X64" s="34">
        <f t="shared" si="19"/>
        <v>0.14892</v>
      </c>
      <c r="Y64" s="34">
        <f t="shared" si="20"/>
        <v>0.11690000000000002</v>
      </c>
      <c r="Z64" s="40">
        <f t="shared" si="28"/>
        <v>1.2394965578147676</v>
      </c>
      <c r="AA64" s="34">
        <f t="shared" si="21"/>
        <v>1.2397199999999997</v>
      </c>
      <c r="AB64" s="34">
        <f t="shared" si="22"/>
        <v>1.3944336275416136</v>
      </c>
      <c r="AC64" s="35">
        <f t="shared" si="23"/>
        <v>0.78</v>
      </c>
    </row>
    <row r="65" spans="1:29" ht="12.75">
      <c r="A65" s="1">
        <v>305</v>
      </c>
      <c r="B65" s="37">
        <f t="shared" si="24"/>
        <v>0.6303333333333333</v>
      </c>
      <c r="C65" s="34">
        <f t="shared" si="0"/>
        <v>0.9590499999999998</v>
      </c>
      <c r="D65" s="34">
        <f t="shared" si="25"/>
        <v>1.0017714471638768</v>
      </c>
      <c r="E65" s="34">
        <f t="shared" si="26"/>
        <v>0.8875</v>
      </c>
      <c r="F65" s="39"/>
      <c r="G65" s="34">
        <f t="shared" si="2"/>
        <v>1.2601583333333333</v>
      </c>
      <c r="H65" s="34">
        <f t="shared" si="3"/>
        <v>1.7624199999999999</v>
      </c>
      <c r="I65" s="34">
        <f t="shared" si="4"/>
        <v>1.8177217020353567</v>
      </c>
      <c r="J65" s="35">
        <f t="shared" si="5"/>
        <v>1.65</v>
      </c>
      <c r="K65" s="1"/>
      <c r="L65" s="1"/>
      <c r="M65" s="1"/>
      <c r="N65" s="1"/>
      <c r="O65" s="1"/>
      <c r="P65" s="1"/>
      <c r="Q65" s="1"/>
      <c r="R65" s="1"/>
      <c r="S65" s="42">
        <f t="shared" si="14"/>
        <v>0.11773667928543022</v>
      </c>
      <c r="T65" s="34">
        <f t="shared" si="15"/>
        <v>0.10888999999999999</v>
      </c>
      <c r="U65" s="36">
        <f t="shared" si="16"/>
        <v>0.0924</v>
      </c>
      <c r="V65" s="41">
        <f t="shared" si="17"/>
        <v>0.17334166666666664</v>
      </c>
      <c r="W65" s="38">
        <f t="shared" si="18"/>
        <v>0.15837667267478192</v>
      </c>
      <c r="X65" s="34">
        <f t="shared" si="19"/>
        <v>0.15037</v>
      </c>
      <c r="Y65" s="34">
        <f t="shared" si="20"/>
        <v>0.11781666666666667</v>
      </c>
      <c r="Z65" s="40">
        <f t="shared" si="28"/>
        <v>1.260154833778347</v>
      </c>
      <c r="AA65" s="34">
        <f t="shared" si="21"/>
        <v>1.2577999999999998</v>
      </c>
      <c r="AB65" s="34">
        <f t="shared" si="22"/>
        <v>1.4125096190097457</v>
      </c>
      <c r="AC65" s="35">
        <f t="shared" si="23"/>
        <v>0.7904166666666665</v>
      </c>
    </row>
    <row r="66" spans="1:29" ht="12.75">
      <c r="A66" s="1">
        <v>310</v>
      </c>
      <c r="B66" s="37">
        <f t="shared" si="24"/>
        <v>0.6406666666666667</v>
      </c>
      <c r="C66" s="34">
        <f t="shared" si="0"/>
        <v>0.97274</v>
      </c>
      <c r="D66" s="34">
        <f>((127*1.2)+(A66/60)*293*1.2)/1936.27</f>
        <v>1.016903634307199</v>
      </c>
      <c r="E66" s="34">
        <f t="shared" si="26"/>
        <v>0.9</v>
      </c>
      <c r="F66" s="39"/>
      <c r="G66" s="34">
        <f t="shared" si="2"/>
        <v>1.2808166666666667</v>
      </c>
      <c r="H66" s="34">
        <f t="shared" si="3"/>
        <v>1.7892800000000002</v>
      </c>
      <c r="I66" s="34">
        <f t="shared" si="4"/>
        <v>1.8462301228650964</v>
      </c>
      <c r="J66" s="35">
        <f t="shared" si="5"/>
        <v>1.675</v>
      </c>
      <c r="K66" s="1"/>
      <c r="L66" s="1"/>
      <c r="M66" s="1"/>
      <c r="N66" s="1"/>
      <c r="O66" s="1"/>
      <c r="P66" s="1"/>
      <c r="Q66" s="1"/>
      <c r="R66" s="1"/>
      <c r="S66" s="42">
        <f t="shared" si="14"/>
        <v>0.11865080799681862</v>
      </c>
      <c r="T66" s="34">
        <f t="shared" si="15"/>
        <v>0.10966</v>
      </c>
      <c r="U66" s="36">
        <f t="shared" si="16"/>
        <v>0.09290000000000001</v>
      </c>
      <c r="V66" s="41">
        <f t="shared" si="17"/>
        <v>0.17618333333333336</v>
      </c>
      <c r="W66" s="38">
        <f t="shared" si="18"/>
        <v>0.15995703078599577</v>
      </c>
      <c r="X66" s="34">
        <f t="shared" si="19"/>
        <v>0.15182</v>
      </c>
      <c r="Y66" s="34">
        <f t="shared" si="20"/>
        <v>0.11873333333333334</v>
      </c>
      <c r="Z66" s="40">
        <f t="shared" si="28"/>
        <v>1.2808131097419264</v>
      </c>
      <c r="AA66" s="34">
        <f t="shared" si="21"/>
        <v>1.27588</v>
      </c>
      <c r="AB66" s="34">
        <f t="shared" si="22"/>
        <v>1.4305856104778774</v>
      </c>
      <c r="AC66" s="35">
        <f t="shared" si="23"/>
        <v>0.8008333333333333</v>
      </c>
    </row>
    <row r="67" spans="1:29" ht="12.75">
      <c r="A67" s="1">
        <v>315</v>
      </c>
      <c r="B67" s="37">
        <f t="shared" si="24"/>
        <v>0.6510000000000001</v>
      </c>
      <c r="C67" s="34">
        <f t="shared" si="0"/>
        <v>0.98643</v>
      </c>
      <c r="D67" s="34">
        <f>((127*1.2)+(A67/60)*293*1.2)/1936.27</f>
        <v>1.0320358214505208</v>
      </c>
      <c r="E67" s="34">
        <f t="shared" si="26"/>
        <v>0.9125</v>
      </c>
      <c r="F67" s="39"/>
      <c r="G67" s="34">
        <f t="shared" si="2"/>
        <v>1.3014750000000002</v>
      </c>
      <c r="H67" s="34">
        <f t="shared" si="3"/>
        <v>1.81614</v>
      </c>
      <c r="I67" s="34">
        <f t="shared" si="4"/>
        <v>1.874738543694836</v>
      </c>
      <c r="J67" s="35">
        <f t="shared" si="5"/>
        <v>1.7</v>
      </c>
      <c r="K67" s="1"/>
      <c r="L67" s="1"/>
      <c r="M67" s="1"/>
      <c r="N67" s="1"/>
      <c r="O67" s="1"/>
      <c r="P67" s="1"/>
      <c r="Q67" s="1"/>
      <c r="R67" s="1"/>
      <c r="S67" s="42">
        <f t="shared" si="14"/>
        <v>0.11956493670820702</v>
      </c>
      <c r="T67" s="34">
        <f t="shared" si="15"/>
        <v>0.11043000000000001</v>
      </c>
      <c r="U67" s="36">
        <f t="shared" si="16"/>
        <v>0.0934</v>
      </c>
      <c r="V67" s="41">
        <f t="shared" si="17"/>
        <v>0.179025</v>
      </c>
      <c r="W67" s="38">
        <f t="shared" si="18"/>
        <v>0.16153738889720956</v>
      </c>
      <c r="X67" s="34">
        <f t="shared" si="19"/>
        <v>0.15327</v>
      </c>
      <c r="Y67" s="34">
        <f t="shared" si="20"/>
        <v>0.11964999999999999</v>
      </c>
      <c r="Z67" s="40">
        <f t="shared" si="28"/>
        <v>1.301471385705506</v>
      </c>
      <c r="AA67" s="34">
        <f t="shared" si="21"/>
        <v>1.2939599999999998</v>
      </c>
      <c r="AB67" s="34">
        <f t="shared" si="22"/>
        <v>1.4486616019460097</v>
      </c>
      <c r="AC67" s="35">
        <f t="shared" si="23"/>
        <v>0.81125</v>
      </c>
    </row>
    <row r="68" spans="1:29" ht="12.75">
      <c r="A68" s="1">
        <v>320</v>
      </c>
      <c r="B68" s="37">
        <f t="shared" si="24"/>
        <v>0.6613333333333332</v>
      </c>
      <c r="C68" s="34">
        <f t="shared" si="0"/>
        <v>1.00012</v>
      </c>
      <c r="D68" s="34">
        <f>((127*1.2)+(A68/60)*293*1.2)/1936.27</f>
        <v>1.0471680085938428</v>
      </c>
      <c r="E68" s="34">
        <f t="shared" si="26"/>
        <v>0.925</v>
      </c>
      <c r="F68" s="39"/>
      <c r="G68" s="34">
        <f t="shared" si="2"/>
        <v>1.3221333333333332</v>
      </c>
      <c r="H68" s="34">
        <f t="shared" si="3"/>
        <v>1.8430000000000002</v>
      </c>
      <c r="I68" s="34">
        <f t="shared" si="4"/>
        <v>1.9032469645245755</v>
      </c>
      <c r="J68" s="35">
        <f t="shared" si="5"/>
        <v>1.725</v>
      </c>
      <c r="K68" s="1"/>
      <c r="L68" s="1"/>
      <c r="M68" s="1"/>
      <c r="N68" s="1"/>
      <c r="O68" s="1"/>
      <c r="P68" s="1"/>
      <c r="Q68" s="1"/>
      <c r="R68" s="1"/>
      <c r="S68" s="42">
        <f t="shared" si="14"/>
        <v>0.1204790654195954</v>
      </c>
      <c r="T68" s="34">
        <f t="shared" si="15"/>
        <v>0.1112</v>
      </c>
      <c r="U68" s="36">
        <f t="shared" si="16"/>
        <v>0.09390000000000001</v>
      </c>
      <c r="V68" s="41">
        <f t="shared" si="17"/>
        <v>0.18186666666666668</v>
      </c>
      <c r="W68" s="38">
        <f t="shared" si="18"/>
        <v>0.1631177470084234</v>
      </c>
      <c r="X68" s="34">
        <f t="shared" si="19"/>
        <v>0.15471999999999997</v>
      </c>
      <c r="Y68" s="34">
        <f t="shared" si="20"/>
        <v>0.12056666666666667</v>
      </c>
      <c r="Z68" s="40">
        <f t="shared" si="28"/>
        <v>1.3221296616690854</v>
      </c>
      <c r="AA68" s="34">
        <f t="shared" si="21"/>
        <v>1.3120399999999999</v>
      </c>
      <c r="AB68" s="34">
        <f t="shared" si="22"/>
        <v>1.4667375934141418</v>
      </c>
      <c r="AC68" s="35">
        <f t="shared" si="23"/>
        <v>0.8216666666666668</v>
      </c>
    </row>
    <row r="69" spans="1:29" ht="12.75">
      <c r="A69" s="1">
        <v>325</v>
      </c>
      <c r="B69" s="37">
        <f t="shared" si="24"/>
        <v>0.6716666666666667</v>
      </c>
      <c r="C69" s="34">
        <f>((10.33+(A69/60)*13.69)*1.2)/100</f>
        <v>1.01381</v>
      </c>
      <c r="D69" s="34">
        <f>((127*1.2)+(A69/60)*293*1.2)/1936.27</f>
        <v>1.0623001957371647</v>
      </c>
      <c r="E69" s="34">
        <f t="shared" si="26"/>
        <v>0.9375</v>
      </c>
      <c r="F69" s="39"/>
      <c r="G69" s="34">
        <f t="shared" si="2"/>
        <v>1.3427916666666666</v>
      </c>
      <c r="H69" s="34">
        <f t="shared" si="3"/>
        <v>1.86986</v>
      </c>
      <c r="I69" s="34">
        <f t="shared" si="4"/>
        <v>1.9317553853543152</v>
      </c>
      <c r="J69" s="35">
        <f t="shared" si="5"/>
        <v>1.75</v>
      </c>
      <c r="K69" s="1"/>
      <c r="L69" s="1"/>
      <c r="M69" s="1"/>
      <c r="N69" s="1"/>
      <c r="O69" s="1"/>
      <c r="P69" s="1"/>
      <c r="Q69" s="1"/>
      <c r="R69" s="1"/>
      <c r="S69" s="42">
        <f t="shared" si="14"/>
        <v>0.1213931941309838</v>
      </c>
      <c r="T69" s="34">
        <f t="shared" si="15"/>
        <v>0.11197000000000001</v>
      </c>
      <c r="U69" s="36">
        <f t="shared" si="16"/>
        <v>0.09440000000000001</v>
      </c>
      <c r="V69" s="41">
        <f t="shared" si="17"/>
        <v>0.18470833333333336</v>
      </c>
      <c r="W69" s="38">
        <f t="shared" si="18"/>
        <v>0.16469810511963726</v>
      </c>
      <c r="X69" s="34">
        <f t="shared" si="19"/>
        <v>0.15617</v>
      </c>
      <c r="Y69" s="34">
        <f t="shared" si="20"/>
        <v>0.12148333333333333</v>
      </c>
      <c r="Z69" s="40">
        <f t="shared" si="28"/>
        <v>1.3427879376326648</v>
      </c>
      <c r="AA69" s="34">
        <f t="shared" si="21"/>
        <v>1.3301199999999997</v>
      </c>
      <c r="AB69" s="34">
        <f t="shared" si="22"/>
        <v>1.4848135848822734</v>
      </c>
      <c r="AC69" s="35">
        <f t="shared" si="23"/>
        <v>0.8320833333333333</v>
      </c>
    </row>
    <row r="70" spans="1:29" ht="12.75">
      <c r="A70" s="1">
        <v>330</v>
      </c>
      <c r="B70" s="13"/>
      <c r="C70" s="1"/>
      <c r="D70" s="1"/>
      <c r="E70" s="1"/>
      <c r="F70" s="9"/>
      <c r="G70" s="1"/>
      <c r="H70" s="1"/>
      <c r="I70" s="1"/>
      <c r="J70" s="14"/>
      <c r="K70" s="1"/>
      <c r="L70" s="1"/>
      <c r="M70" s="1"/>
      <c r="N70" s="1"/>
      <c r="O70" s="1"/>
      <c r="P70" s="1"/>
      <c r="Q70" s="1"/>
      <c r="R70" s="1"/>
      <c r="S70" s="42">
        <f aca="true" t="shared" si="29" ref="S70:S133">IF(A70&lt;900,(120+(A70/60)*17.7*1.2)/1936.27,(438+((A70-900)/60)*15.9*1.2)/1936.27)</f>
        <v>0.12230732284237218</v>
      </c>
      <c r="T70" s="34">
        <f aca="true" t="shared" si="30" ref="T70:T133">((5.16+(A70/60)*0.77)*1.2)/100</f>
        <v>0.11273999999999999</v>
      </c>
      <c r="U70" s="36">
        <f aca="true" t="shared" si="31" ref="U70:U100">(6.19+(0.6*A70/60))/100</f>
        <v>0.0949</v>
      </c>
      <c r="V70" s="41">
        <f aca="true" t="shared" si="32" ref="V70:V133">(A70/60)*3.41/100</f>
        <v>0.18755000000000002</v>
      </c>
      <c r="W70" s="38">
        <f aca="true" t="shared" si="33" ref="W70:W133">IF(A70&lt;900,(120+(A70/60)*30.6*1.2)/1936.27,(670+((A70-900)/60)*27.6*1.2)/1936.27)</f>
        <v>0.1662784632308511</v>
      </c>
      <c r="X70" s="34">
        <f aca="true" t="shared" si="34" ref="X70:X133">((5.16+(A70/60)*1.45)*1.2)/100</f>
        <v>0.15761999999999998</v>
      </c>
      <c r="Y70" s="34">
        <f>(6.19+(1.1*A70/60))/100</f>
        <v>0.12240000000000002</v>
      </c>
      <c r="Z70" s="40">
        <f t="shared" si="28"/>
        <v>1.3634462135962444</v>
      </c>
      <c r="AA70" s="34">
        <f aca="true" t="shared" si="35" ref="AA70:AA89">((12.91+(18.08*A70/60))*1.2)/100</f>
        <v>1.3481999999999998</v>
      </c>
      <c r="AB70" s="34">
        <f aca="true" t="shared" si="36" ref="AB70:AB89">((500+(350*A70/60))*1.2)/1936.27</f>
        <v>1.5028895763504058</v>
      </c>
      <c r="AC70" s="35">
        <f aca="true" t="shared" si="37" ref="AC70:AC89">(15.5+(12.5*A70/60))/100</f>
        <v>0.8425</v>
      </c>
    </row>
    <row r="71" spans="1:29" ht="12.75">
      <c r="A71" s="1">
        <v>335</v>
      </c>
      <c r="B71" s="13"/>
      <c r="C71" s="1"/>
      <c r="D71" s="1"/>
      <c r="E71" s="1"/>
      <c r="F71" s="9"/>
      <c r="G71" s="1"/>
      <c r="H71" s="1"/>
      <c r="I71" s="1"/>
      <c r="J71" s="14"/>
      <c r="K71" s="1"/>
      <c r="L71" s="1"/>
      <c r="M71" s="1"/>
      <c r="N71" s="1"/>
      <c r="O71" s="1"/>
      <c r="P71" s="1"/>
      <c r="Q71" s="1"/>
      <c r="R71" s="1"/>
      <c r="S71" s="42">
        <f t="shared" si="29"/>
        <v>0.12322145155376057</v>
      </c>
      <c r="T71" s="34">
        <f t="shared" si="30"/>
        <v>0.11350999999999999</v>
      </c>
      <c r="U71" s="36">
        <f t="shared" si="31"/>
        <v>0.09540000000000001</v>
      </c>
      <c r="V71" s="41">
        <f t="shared" si="32"/>
        <v>0.19039166666666665</v>
      </c>
      <c r="W71" s="38">
        <f t="shared" si="33"/>
        <v>0.1678588213420649</v>
      </c>
      <c r="X71" s="34">
        <f t="shared" si="34"/>
        <v>0.15907</v>
      </c>
      <c r="Y71" s="34">
        <f>(6.19+(1.1*A71/60))/100</f>
        <v>0.12331666666666667</v>
      </c>
      <c r="Z71" s="40">
        <f t="shared" si="28"/>
        <v>1.3841044895598238</v>
      </c>
      <c r="AA71" s="34">
        <f t="shared" si="35"/>
        <v>1.36628</v>
      </c>
      <c r="AB71" s="34">
        <f t="shared" si="36"/>
        <v>1.5209655678185379</v>
      </c>
      <c r="AC71" s="35">
        <f t="shared" si="37"/>
        <v>0.8529166666666668</v>
      </c>
    </row>
    <row r="72" spans="1:29" ht="12.75">
      <c r="A72" s="1">
        <v>340</v>
      </c>
      <c r="B72" s="13"/>
      <c r="C72" s="1"/>
      <c r="D72" s="1"/>
      <c r="E72" s="1"/>
      <c r="F72" s="9"/>
      <c r="G72" s="1"/>
      <c r="H72" s="1"/>
      <c r="I72" s="1"/>
      <c r="J72" s="14"/>
      <c r="K72" s="1"/>
      <c r="L72" s="1"/>
      <c r="M72" s="1"/>
      <c r="N72" s="1"/>
      <c r="O72" s="1"/>
      <c r="P72" s="1"/>
      <c r="Q72" s="1"/>
      <c r="R72" s="1"/>
      <c r="S72" s="42">
        <f t="shared" si="29"/>
        <v>0.12413558026514897</v>
      </c>
      <c r="T72" s="34">
        <f t="shared" si="30"/>
        <v>0.11427999999999999</v>
      </c>
      <c r="U72" s="36">
        <f t="shared" si="31"/>
        <v>0.0959</v>
      </c>
      <c r="V72" s="41">
        <f t="shared" si="32"/>
        <v>0.19323333333333334</v>
      </c>
      <c r="W72" s="38">
        <f t="shared" si="33"/>
        <v>0.16943917945327874</v>
      </c>
      <c r="X72" s="34">
        <f t="shared" si="34"/>
        <v>0.16052</v>
      </c>
      <c r="Y72" s="34">
        <f>(6.19+(1.1*A72/60))/100</f>
        <v>0.12423333333333336</v>
      </c>
      <c r="Z72" s="40">
        <f t="shared" si="28"/>
        <v>1.4047627655234032</v>
      </c>
      <c r="AA72" s="34">
        <f t="shared" si="35"/>
        <v>1.3843599999999998</v>
      </c>
      <c r="AB72" s="34">
        <f t="shared" si="36"/>
        <v>1.5390415592866695</v>
      </c>
      <c r="AC72" s="35">
        <f t="shared" si="37"/>
        <v>0.8633333333333333</v>
      </c>
    </row>
    <row r="73" spans="1:29" ht="12.75">
      <c r="A73" s="1">
        <v>345</v>
      </c>
      <c r="B73" s="13"/>
      <c r="C73" s="1"/>
      <c r="D73" s="1"/>
      <c r="E73" s="1"/>
      <c r="F73" s="9"/>
      <c r="G73" s="1"/>
      <c r="H73" s="1"/>
      <c r="I73" s="1"/>
      <c r="J73" s="14"/>
      <c r="K73" s="1"/>
      <c r="L73" s="1"/>
      <c r="M73" s="1"/>
      <c r="N73" s="1"/>
      <c r="O73" s="1"/>
      <c r="P73" s="1"/>
      <c r="Q73" s="1"/>
      <c r="R73" s="1"/>
      <c r="S73" s="42">
        <f t="shared" si="29"/>
        <v>0.12504970897653736</v>
      </c>
      <c r="T73" s="34">
        <f t="shared" si="30"/>
        <v>0.11505000000000001</v>
      </c>
      <c r="U73" s="36">
        <f t="shared" si="31"/>
        <v>0.0964</v>
      </c>
      <c r="V73" s="41">
        <f t="shared" si="32"/>
        <v>0.19607500000000003</v>
      </c>
      <c r="W73" s="38">
        <f t="shared" si="33"/>
        <v>0.17101953756449256</v>
      </c>
      <c r="X73" s="34">
        <f t="shared" si="34"/>
        <v>0.16197</v>
      </c>
      <c r="Y73" s="34">
        <f>(6.19+(1.1*A73/60))/100</f>
        <v>0.12515</v>
      </c>
      <c r="Z73" s="40">
        <f t="shared" si="28"/>
        <v>1.4254210414869828</v>
      </c>
      <c r="AA73" s="34">
        <f t="shared" si="35"/>
        <v>1.4024399999999997</v>
      </c>
      <c r="AB73" s="34">
        <f t="shared" si="36"/>
        <v>1.5571175507548018</v>
      </c>
      <c r="AC73" s="35">
        <f t="shared" si="37"/>
        <v>0.87375</v>
      </c>
    </row>
    <row r="74" spans="1:29" ht="12.75">
      <c r="A74" s="1">
        <v>350</v>
      </c>
      <c r="B74" s="13"/>
      <c r="C74" s="1"/>
      <c r="D74" s="1"/>
      <c r="E74" s="1"/>
      <c r="F74" s="9"/>
      <c r="G74" s="1"/>
      <c r="H74" s="1"/>
      <c r="I74" s="1"/>
      <c r="J74" s="14"/>
      <c r="K74" s="1"/>
      <c r="L74" s="1"/>
      <c r="M74" s="1"/>
      <c r="N74" s="1"/>
      <c r="O74" s="1"/>
      <c r="P74" s="1"/>
      <c r="Q74" s="1"/>
      <c r="R74" s="1"/>
      <c r="S74" s="42">
        <f t="shared" si="29"/>
        <v>0.12596383768792574</v>
      </c>
      <c r="T74" s="34">
        <f t="shared" si="30"/>
        <v>0.11582</v>
      </c>
      <c r="U74" s="36">
        <f t="shared" si="31"/>
        <v>0.09690000000000001</v>
      </c>
      <c r="V74" s="41">
        <f t="shared" si="32"/>
        <v>0.19891666666666666</v>
      </c>
      <c r="W74" s="38">
        <f t="shared" si="33"/>
        <v>0.17259989567570638</v>
      </c>
      <c r="X74" s="34">
        <f t="shared" si="34"/>
        <v>0.16341999999999998</v>
      </c>
      <c r="Y74" s="34">
        <f>(6.19+(1.1*A74/60))/100</f>
        <v>0.1260666666666667</v>
      </c>
      <c r="Z74" s="40">
        <f t="shared" si="28"/>
        <v>1.4460793174505622</v>
      </c>
      <c r="AA74" s="34">
        <f t="shared" si="35"/>
        <v>1.4205199999999996</v>
      </c>
      <c r="AB74" s="34">
        <f t="shared" si="36"/>
        <v>1.575193542222934</v>
      </c>
      <c r="AC74" s="35">
        <f t="shared" si="37"/>
        <v>0.8841666666666668</v>
      </c>
    </row>
    <row r="75" spans="1:29" ht="12.75">
      <c r="A75" s="1">
        <v>355</v>
      </c>
      <c r="B75" s="13"/>
      <c r="C75" s="1"/>
      <c r="D75" s="1"/>
      <c r="E75" s="1"/>
      <c r="F75" s="9"/>
      <c r="G75" s="1"/>
      <c r="H75" s="1"/>
      <c r="I75" s="1"/>
      <c r="J75" s="14"/>
      <c r="K75" s="1"/>
      <c r="L75" s="1"/>
      <c r="M75" s="1"/>
      <c r="N75" s="1"/>
      <c r="O75" s="1"/>
      <c r="P75" s="1"/>
      <c r="Q75" s="1"/>
      <c r="R75" s="1"/>
      <c r="S75" s="42">
        <f t="shared" si="29"/>
        <v>0.12687796639931415</v>
      </c>
      <c r="T75" s="34">
        <f t="shared" si="30"/>
        <v>0.11659000000000001</v>
      </c>
      <c r="U75" s="36">
        <f t="shared" si="31"/>
        <v>0.0974</v>
      </c>
      <c r="V75" s="41">
        <f t="shared" si="32"/>
        <v>0.20175833333333337</v>
      </c>
      <c r="W75" s="38">
        <f t="shared" si="33"/>
        <v>0.1741802537869202</v>
      </c>
      <c r="X75" s="34">
        <f t="shared" si="34"/>
        <v>0.16487000000000002</v>
      </c>
      <c r="Y75" s="34">
        <f>(6.19+(1.1*A75/60))/100</f>
        <v>0.12698333333333334</v>
      </c>
      <c r="Z75" s="40">
        <f t="shared" si="28"/>
        <v>1.4667375934141416</v>
      </c>
      <c r="AA75" s="34">
        <f t="shared" si="35"/>
        <v>1.4385999999999999</v>
      </c>
      <c r="AB75" s="34">
        <f t="shared" si="36"/>
        <v>1.5932695336910658</v>
      </c>
      <c r="AC75" s="35">
        <f t="shared" si="37"/>
        <v>0.8945833333333333</v>
      </c>
    </row>
    <row r="76" spans="1:29" ht="12.75">
      <c r="A76" s="1">
        <v>360</v>
      </c>
      <c r="B76" s="13"/>
      <c r="C76" s="1"/>
      <c r="D76" s="1"/>
      <c r="E76" s="1"/>
      <c r="F76" s="9"/>
      <c r="G76" s="1"/>
      <c r="H76" s="1"/>
      <c r="I76" s="1"/>
      <c r="J76" s="14"/>
      <c r="K76" s="1"/>
      <c r="L76" s="1"/>
      <c r="M76" s="1"/>
      <c r="N76" s="1"/>
      <c r="O76" s="1"/>
      <c r="P76" s="1"/>
      <c r="Q76" s="1"/>
      <c r="R76" s="1"/>
      <c r="S76" s="42">
        <f t="shared" si="29"/>
        <v>0.12779209511070252</v>
      </c>
      <c r="T76" s="34">
        <f t="shared" si="30"/>
        <v>0.11736</v>
      </c>
      <c r="U76" s="36">
        <f t="shared" si="31"/>
        <v>0.09790000000000001</v>
      </c>
      <c r="V76" s="41">
        <f t="shared" si="32"/>
        <v>0.2046</v>
      </c>
      <c r="W76" s="38">
        <f t="shared" si="33"/>
        <v>0.17576061189813408</v>
      </c>
      <c r="X76" s="34">
        <f t="shared" si="34"/>
        <v>0.16631999999999997</v>
      </c>
      <c r="Y76" s="34">
        <f aca="true" t="shared" si="38" ref="Y76:Y92">(6.19+(1.1*A76/60))/100</f>
        <v>0.1279</v>
      </c>
      <c r="Z76" s="40">
        <f t="shared" si="28"/>
        <v>1.4873958693777212</v>
      </c>
      <c r="AA76" s="34">
        <f t="shared" si="35"/>
        <v>1.4566799999999998</v>
      </c>
      <c r="AB76" s="34">
        <f t="shared" si="36"/>
        <v>1.611345525159198</v>
      </c>
      <c r="AC76" s="35">
        <f t="shared" si="37"/>
        <v>0.905</v>
      </c>
    </row>
    <row r="77" spans="1:29" ht="12.75">
      <c r="A77" s="1">
        <v>365</v>
      </c>
      <c r="B77" s="13"/>
      <c r="C77" s="1"/>
      <c r="D77" s="1"/>
      <c r="E77" s="1"/>
      <c r="F77" s="9"/>
      <c r="G77" s="1"/>
      <c r="H77" s="1"/>
      <c r="I77" s="1"/>
      <c r="J77" s="14"/>
      <c r="K77" s="1"/>
      <c r="L77" s="1"/>
      <c r="M77" s="1"/>
      <c r="N77" s="1"/>
      <c r="O77" s="1"/>
      <c r="P77" s="1"/>
      <c r="Q77" s="1"/>
      <c r="R77" s="1"/>
      <c r="S77" s="42">
        <f t="shared" si="29"/>
        <v>0.12870622382209093</v>
      </c>
      <c r="T77" s="34">
        <f t="shared" si="30"/>
        <v>0.11812999999999999</v>
      </c>
      <c r="U77" s="36">
        <f t="shared" si="31"/>
        <v>0.0984</v>
      </c>
      <c r="V77" s="41">
        <f t="shared" si="32"/>
        <v>0.20744166666666664</v>
      </c>
      <c r="W77" s="38">
        <f t="shared" si="33"/>
        <v>0.17734097000934787</v>
      </c>
      <c r="X77" s="34">
        <f t="shared" si="34"/>
        <v>0.16776999999999997</v>
      </c>
      <c r="Y77" s="34">
        <f t="shared" si="38"/>
        <v>0.1288166666666667</v>
      </c>
      <c r="Z77" s="40">
        <f t="shared" si="28"/>
        <v>1.5080541453413006</v>
      </c>
      <c r="AA77" s="34">
        <f t="shared" si="35"/>
        <v>1.47476</v>
      </c>
      <c r="AB77" s="34">
        <f t="shared" si="36"/>
        <v>1.6294215166273296</v>
      </c>
      <c r="AC77" s="35">
        <f t="shared" si="37"/>
        <v>0.9154166666666668</v>
      </c>
    </row>
    <row r="78" spans="1:29" ht="12.75">
      <c r="A78" s="1">
        <v>370</v>
      </c>
      <c r="B78" s="13"/>
      <c r="C78" s="1"/>
      <c r="D78" s="1"/>
      <c r="E78" s="1"/>
      <c r="F78" s="9"/>
      <c r="G78" s="1"/>
      <c r="H78" s="1"/>
      <c r="I78" s="1"/>
      <c r="J78" s="14"/>
      <c r="K78" s="1"/>
      <c r="L78" s="1"/>
      <c r="M78" s="1"/>
      <c r="N78" s="1"/>
      <c r="O78" s="1"/>
      <c r="P78" s="1"/>
      <c r="Q78" s="1"/>
      <c r="R78" s="1"/>
      <c r="S78" s="42">
        <f t="shared" si="29"/>
        <v>0.1296203525334793</v>
      </c>
      <c r="T78" s="34">
        <f t="shared" si="30"/>
        <v>0.11890000000000002</v>
      </c>
      <c r="U78" s="36">
        <f t="shared" si="31"/>
        <v>0.0989</v>
      </c>
      <c r="V78" s="41">
        <f t="shared" si="32"/>
        <v>0.21028333333333335</v>
      </c>
      <c r="W78" s="38">
        <f t="shared" si="33"/>
        <v>0.17892132812056172</v>
      </c>
      <c r="X78" s="34">
        <f t="shared" si="34"/>
        <v>0.16922</v>
      </c>
      <c r="Y78" s="34">
        <f t="shared" si="38"/>
        <v>0.12973333333333334</v>
      </c>
      <c r="Z78" s="40">
        <f t="shared" si="28"/>
        <v>1.52871242130488</v>
      </c>
      <c r="AA78" s="34">
        <f t="shared" si="35"/>
        <v>1.49284</v>
      </c>
      <c r="AB78" s="34">
        <f t="shared" si="36"/>
        <v>1.647497508095462</v>
      </c>
      <c r="AC78" s="35">
        <f t="shared" si="37"/>
        <v>0.9258333333333333</v>
      </c>
    </row>
    <row r="79" spans="1:29" ht="12.75">
      <c r="A79" s="1">
        <v>375</v>
      </c>
      <c r="B79" s="13"/>
      <c r="C79" s="1"/>
      <c r="D79" s="1"/>
      <c r="E79" s="1"/>
      <c r="F79" s="9"/>
      <c r="G79" s="1"/>
      <c r="H79" s="1"/>
      <c r="I79" s="1"/>
      <c r="J79" s="14"/>
      <c r="K79" s="1"/>
      <c r="L79" s="1"/>
      <c r="M79" s="1"/>
      <c r="N79" s="1"/>
      <c r="O79" s="1"/>
      <c r="P79" s="1"/>
      <c r="Q79" s="1"/>
      <c r="R79" s="1"/>
      <c r="S79" s="42">
        <f t="shared" si="29"/>
        <v>0.13053448124486772</v>
      </c>
      <c r="T79" s="34">
        <f t="shared" si="30"/>
        <v>0.11967</v>
      </c>
      <c r="U79" s="36">
        <f t="shared" si="31"/>
        <v>0.09940000000000002</v>
      </c>
      <c r="V79" s="41">
        <f t="shared" si="32"/>
        <v>0.213125</v>
      </c>
      <c r="W79" s="38">
        <f t="shared" si="33"/>
        <v>0.18050168623177554</v>
      </c>
      <c r="X79" s="34">
        <f t="shared" si="34"/>
        <v>0.17067</v>
      </c>
      <c r="Y79" s="34">
        <f t="shared" si="38"/>
        <v>0.13065000000000002</v>
      </c>
      <c r="Z79" s="40">
        <f t="shared" si="28"/>
        <v>1.5493706972684596</v>
      </c>
      <c r="AA79" s="34">
        <f t="shared" si="35"/>
        <v>1.5109199999999998</v>
      </c>
      <c r="AB79" s="34">
        <f t="shared" si="36"/>
        <v>1.665573499563594</v>
      </c>
      <c r="AC79" s="35">
        <f t="shared" si="37"/>
        <v>0.93625</v>
      </c>
    </row>
    <row r="80" spans="1:29" ht="12.75">
      <c r="A80" s="1">
        <v>380</v>
      </c>
      <c r="B80" s="13"/>
      <c r="C80" s="1"/>
      <c r="D80" s="1"/>
      <c r="E80" s="1"/>
      <c r="F80" s="9"/>
      <c r="G80" s="1"/>
      <c r="H80" s="1"/>
      <c r="I80" s="1"/>
      <c r="J80" s="14"/>
      <c r="K80" s="1"/>
      <c r="L80" s="1"/>
      <c r="M80" s="1"/>
      <c r="N80" s="1"/>
      <c r="O80" s="1"/>
      <c r="P80" s="1"/>
      <c r="Q80" s="1"/>
      <c r="R80" s="1"/>
      <c r="S80" s="42">
        <f t="shared" si="29"/>
        <v>0.1314486099562561</v>
      </c>
      <c r="T80" s="34">
        <f t="shared" si="30"/>
        <v>0.12044</v>
      </c>
      <c r="U80" s="36">
        <f t="shared" si="31"/>
        <v>0.0999</v>
      </c>
      <c r="V80" s="41">
        <f t="shared" si="32"/>
        <v>0.21596666666666667</v>
      </c>
      <c r="W80" s="38">
        <f t="shared" si="33"/>
        <v>0.18208204434298936</v>
      </c>
      <c r="X80" s="34">
        <f t="shared" si="34"/>
        <v>0.17211999999999997</v>
      </c>
      <c r="Y80" s="34">
        <f t="shared" si="38"/>
        <v>0.1315666666666667</v>
      </c>
      <c r="Z80" s="40">
        <f t="shared" si="28"/>
        <v>1.570028973232039</v>
      </c>
      <c r="AA80" s="34">
        <f t="shared" si="35"/>
        <v>1.5289999999999997</v>
      </c>
      <c r="AB80" s="34">
        <f t="shared" si="36"/>
        <v>1.6836494910317257</v>
      </c>
      <c r="AC80" s="35">
        <f t="shared" si="37"/>
        <v>0.9466666666666668</v>
      </c>
    </row>
    <row r="81" spans="1:29" ht="12.75">
      <c r="A81" s="1">
        <v>385</v>
      </c>
      <c r="B81" s="13"/>
      <c r="C81" s="1"/>
      <c r="D81" s="1"/>
      <c r="E81" s="1"/>
      <c r="F81" s="9"/>
      <c r="G81" s="1"/>
      <c r="H81" s="1"/>
      <c r="I81" s="1"/>
      <c r="J81" s="14"/>
      <c r="K81" s="1"/>
      <c r="L81" s="1"/>
      <c r="M81" s="1"/>
      <c r="N81" s="1"/>
      <c r="O81" s="1"/>
      <c r="P81" s="1"/>
      <c r="Q81" s="1"/>
      <c r="R81" s="1"/>
      <c r="S81" s="42">
        <f t="shared" si="29"/>
        <v>0.13236273866764448</v>
      </c>
      <c r="T81" s="34">
        <f t="shared" si="30"/>
        <v>0.12121</v>
      </c>
      <c r="U81" s="36">
        <f t="shared" si="31"/>
        <v>0.1004</v>
      </c>
      <c r="V81" s="41">
        <f t="shared" si="32"/>
        <v>0.21880833333333335</v>
      </c>
      <c r="W81" s="38">
        <f t="shared" si="33"/>
        <v>0.18366240245420318</v>
      </c>
      <c r="X81" s="34">
        <f t="shared" si="34"/>
        <v>0.17357</v>
      </c>
      <c r="Y81" s="34">
        <f t="shared" si="38"/>
        <v>0.13248333333333334</v>
      </c>
      <c r="Z81" s="40">
        <f t="shared" si="28"/>
        <v>1.5906872491956183</v>
      </c>
      <c r="AA81" s="34">
        <f t="shared" si="35"/>
        <v>1.5470799999999998</v>
      </c>
      <c r="AB81" s="34">
        <f t="shared" si="36"/>
        <v>1.701725482499858</v>
      </c>
      <c r="AC81" s="35">
        <f t="shared" si="37"/>
        <v>0.9570833333333333</v>
      </c>
    </row>
    <row r="82" spans="1:29" ht="12.75">
      <c r="A82" s="1">
        <v>390</v>
      </c>
      <c r="B82" s="13"/>
      <c r="C82" s="1"/>
      <c r="D82" s="1"/>
      <c r="E82" s="1"/>
      <c r="F82" s="9"/>
      <c r="G82" s="1"/>
      <c r="H82" s="1"/>
      <c r="I82" s="1"/>
      <c r="J82" s="14"/>
      <c r="K82" s="1"/>
      <c r="L82" s="1"/>
      <c r="M82" s="1"/>
      <c r="N82" s="1"/>
      <c r="O82" s="1"/>
      <c r="P82" s="1"/>
      <c r="Q82" s="1"/>
      <c r="R82" s="1"/>
      <c r="S82" s="42">
        <f t="shared" si="29"/>
        <v>0.13327686737903288</v>
      </c>
      <c r="T82" s="34">
        <f t="shared" si="30"/>
        <v>0.12197999999999999</v>
      </c>
      <c r="U82" s="36">
        <f t="shared" si="31"/>
        <v>0.1009</v>
      </c>
      <c r="V82" s="41">
        <f t="shared" si="32"/>
        <v>0.22164999999999999</v>
      </c>
      <c r="W82" s="38">
        <f t="shared" si="33"/>
        <v>0.18524276056541703</v>
      </c>
      <c r="X82" s="34">
        <f t="shared" si="34"/>
        <v>0.17501999999999998</v>
      </c>
      <c r="Y82" s="34">
        <f t="shared" si="38"/>
        <v>0.13340000000000002</v>
      </c>
      <c r="Z82" s="40">
        <f t="shared" si="28"/>
        <v>1.611345525159198</v>
      </c>
      <c r="AA82" s="34">
        <f t="shared" si="35"/>
        <v>1.5651599999999997</v>
      </c>
      <c r="AB82" s="34">
        <f t="shared" si="36"/>
        <v>1.71980147396799</v>
      </c>
      <c r="AC82" s="35">
        <f t="shared" si="37"/>
        <v>0.9675</v>
      </c>
    </row>
    <row r="83" spans="1:29" ht="12.75">
      <c r="A83" s="1">
        <v>395</v>
      </c>
      <c r="B83" s="13"/>
      <c r="C83" s="1"/>
      <c r="D83" s="1"/>
      <c r="E83" s="1"/>
      <c r="F83" s="9"/>
      <c r="G83" s="1"/>
      <c r="H83" s="1"/>
      <c r="I83" s="1"/>
      <c r="J83" s="14"/>
      <c r="K83" s="1"/>
      <c r="L83" s="1"/>
      <c r="M83" s="1"/>
      <c r="N83" s="1"/>
      <c r="O83" s="1"/>
      <c r="P83" s="1"/>
      <c r="Q83" s="1"/>
      <c r="R83" s="1"/>
      <c r="S83" s="42">
        <f t="shared" si="29"/>
        <v>0.13419099609042126</v>
      </c>
      <c r="T83" s="34">
        <f t="shared" si="30"/>
        <v>0.12275</v>
      </c>
      <c r="U83" s="36">
        <f t="shared" si="31"/>
        <v>0.1014</v>
      </c>
      <c r="V83" s="41">
        <f t="shared" si="32"/>
        <v>0.22449166666666667</v>
      </c>
      <c r="W83" s="38">
        <f t="shared" si="33"/>
        <v>0.18682311867663084</v>
      </c>
      <c r="X83" s="34">
        <f t="shared" si="34"/>
        <v>0.17647</v>
      </c>
      <c r="Y83" s="34">
        <f t="shared" si="38"/>
        <v>0.1343166666666667</v>
      </c>
      <c r="Z83" s="40">
        <f t="shared" si="28"/>
        <v>1.6320038011227773</v>
      </c>
      <c r="AA83" s="34">
        <f t="shared" si="35"/>
        <v>1.5832399999999998</v>
      </c>
      <c r="AB83" s="34">
        <f t="shared" si="36"/>
        <v>1.7378774654361218</v>
      </c>
      <c r="AC83" s="35">
        <f t="shared" si="37"/>
        <v>0.9779166666666668</v>
      </c>
    </row>
    <row r="84" spans="1:29" ht="12.75">
      <c r="A84" s="1">
        <v>400</v>
      </c>
      <c r="B84" s="13"/>
      <c r="C84" s="1"/>
      <c r="D84" s="1"/>
      <c r="E84" s="1"/>
      <c r="F84" s="9"/>
      <c r="G84" s="1"/>
      <c r="H84" s="1"/>
      <c r="I84" s="1"/>
      <c r="J84" s="14"/>
      <c r="K84" s="1"/>
      <c r="L84" s="1"/>
      <c r="M84" s="1"/>
      <c r="N84" s="1"/>
      <c r="O84" s="1"/>
      <c r="P84" s="1"/>
      <c r="Q84" s="1"/>
      <c r="R84" s="1"/>
      <c r="S84" s="42">
        <f t="shared" si="29"/>
        <v>0.13510512480180967</v>
      </c>
      <c r="T84" s="34">
        <f t="shared" si="30"/>
        <v>0.12351999999999999</v>
      </c>
      <c r="U84" s="36">
        <f t="shared" si="31"/>
        <v>0.10190000000000002</v>
      </c>
      <c r="V84" s="41">
        <f t="shared" si="32"/>
        <v>0.22733333333333333</v>
      </c>
      <c r="W84" s="38">
        <f t="shared" si="33"/>
        <v>0.18840347678784466</v>
      </c>
      <c r="X84" s="34">
        <f t="shared" si="34"/>
        <v>0.17791999999999997</v>
      </c>
      <c r="Y84" s="34">
        <f t="shared" si="38"/>
        <v>0.13523333333333334</v>
      </c>
      <c r="Z84" s="40">
        <f t="shared" si="28"/>
        <v>1.6526620770863567</v>
      </c>
      <c r="AA84" s="34">
        <f t="shared" si="35"/>
        <v>1.6013199999999999</v>
      </c>
      <c r="AB84" s="34">
        <f t="shared" si="36"/>
        <v>1.755953456904254</v>
      </c>
      <c r="AC84" s="35">
        <f t="shared" si="37"/>
        <v>0.9883333333333333</v>
      </c>
    </row>
    <row r="85" spans="1:29" ht="12.75">
      <c r="A85" s="1">
        <v>405</v>
      </c>
      <c r="B85" s="13"/>
      <c r="C85" s="1"/>
      <c r="D85" s="1"/>
      <c r="E85" s="1"/>
      <c r="F85" s="9"/>
      <c r="G85" s="1"/>
      <c r="H85" s="1"/>
      <c r="I85" s="1"/>
      <c r="J85" s="14"/>
      <c r="K85" s="1"/>
      <c r="L85" s="1"/>
      <c r="M85" s="1"/>
      <c r="N85" s="1"/>
      <c r="O85" s="1"/>
      <c r="P85" s="1"/>
      <c r="Q85" s="1"/>
      <c r="R85" s="1"/>
      <c r="S85" s="42">
        <f t="shared" si="29"/>
        <v>0.13601925351319805</v>
      </c>
      <c r="T85" s="34">
        <f t="shared" si="30"/>
        <v>0.12429</v>
      </c>
      <c r="U85" s="36">
        <f t="shared" si="31"/>
        <v>0.1024</v>
      </c>
      <c r="V85" s="41">
        <f t="shared" si="32"/>
        <v>0.23017500000000002</v>
      </c>
      <c r="W85" s="38">
        <f t="shared" si="33"/>
        <v>0.1899838348990585</v>
      </c>
      <c r="X85" s="34">
        <f t="shared" si="34"/>
        <v>0.17936999999999997</v>
      </c>
      <c r="Y85" s="34">
        <f t="shared" si="38"/>
        <v>0.13615000000000002</v>
      </c>
      <c r="Z85" s="40">
        <f t="shared" si="28"/>
        <v>1.6733203530499363</v>
      </c>
      <c r="AA85" s="34">
        <f t="shared" si="35"/>
        <v>1.6193999999999997</v>
      </c>
      <c r="AB85" s="34">
        <f t="shared" si="36"/>
        <v>1.7740294483723862</v>
      </c>
      <c r="AC85" s="35">
        <f t="shared" si="37"/>
        <v>0.99875</v>
      </c>
    </row>
    <row r="86" spans="1:29" ht="12.75">
      <c r="A86" s="1">
        <v>410</v>
      </c>
      <c r="B86" s="13"/>
      <c r="C86" s="1"/>
      <c r="D86" s="1"/>
      <c r="E86" s="1"/>
      <c r="F86" s="9"/>
      <c r="G86" s="1"/>
      <c r="H86" s="1"/>
      <c r="I86" s="1"/>
      <c r="J86" s="14"/>
      <c r="K86" s="1"/>
      <c r="L86" s="1"/>
      <c r="M86" s="1"/>
      <c r="N86" s="1"/>
      <c r="O86" s="1"/>
      <c r="P86" s="1"/>
      <c r="Q86" s="1"/>
      <c r="R86" s="1"/>
      <c r="S86" s="42">
        <f t="shared" si="29"/>
        <v>0.13693338222458645</v>
      </c>
      <c r="T86" s="34">
        <f t="shared" si="30"/>
        <v>0.12506</v>
      </c>
      <c r="U86" s="36">
        <f t="shared" si="31"/>
        <v>0.10289999999999999</v>
      </c>
      <c r="V86" s="41">
        <f t="shared" si="32"/>
        <v>0.23301666666666665</v>
      </c>
      <c r="W86" s="38">
        <f t="shared" si="33"/>
        <v>0.1915641930102723</v>
      </c>
      <c r="X86" s="34">
        <f t="shared" si="34"/>
        <v>0.18082</v>
      </c>
      <c r="Y86" s="34">
        <f t="shared" si="38"/>
        <v>0.13706666666666667</v>
      </c>
      <c r="Z86" s="40">
        <f t="shared" si="28"/>
        <v>1.6939786290135157</v>
      </c>
      <c r="AA86" s="34">
        <f t="shared" si="35"/>
        <v>1.6374799999999996</v>
      </c>
      <c r="AB86" s="34">
        <f t="shared" si="36"/>
        <v>1.7921054398405178</v>
      </c>
      <c r="AC86" s="35">
        <f t="shared" si="37"/>
        <v>1.0091666666666668</v>
      </c>
    </row>
    <row r="87" spans="1:29" ht="12.75">
      <c r="A87" s="1">
        <v>415</v>
      </c>
      <c r="B87" s="13"/>
      <c r="C87" s="1"/>
      <c r="D87" s="1"/>
      <c r="E87" s="1"/>
      <c r="F87" s="9"/>
      <c r="G87" s="1"/>
      <c r="H87" s="1"/>
      <c r="I87" s="1"/>
      <c r="J87" s="14"/>
      <c r="K87" s="1"/>
      <c r="L87" s="1"/>
      <c r="M87" s="1"/>
      <c r="N87" s="1"/>
      <c r="O87" s="1"/>
      <c r="P87" s="1"/>
      <c r="Q87" s="1"/>
      <c r="R87" s="1"/>
      <c r="S87" s="42">
        <f t="shared" si="29"/>
        <v>0.13784751093597483</v>
      </c>
      <c r="T87" s="34">
        <f t="shared" si="30"/>
        <v>0.12583</v>
      </c>
      <c r="U87" s="36">
        <f t="shared" si="31"/>
        <v>0.10339999999999999</v>
      </c>
      <c r="V87" s="41">
        <f t="shared" si="32"/>
        <v>0.23585833333333336</v>
      </c>
      <c r="W87" s="38">
        <f t="shared" si="33"/>
        <v>0.19314455112148618</v>
      </c>
      <c r="X87" s="34">
        <f t="shared" si="34"/>
        <v>0.18227000000000002</v>
      </c>
      <c r="Y87" s="34">
        <f t="shared" si="38"/>
        <v>0.13798333333333335</v>
      </c>
      <c r="Z87" s="40">
        <f t="shared" si="28"/>
        <v>1.714636904977095</v>
      </c>
      <c r="AA87" s="34">
        <f t="shared" si="35"/>
        <v>1.6555599999999995</v>
      </c>
      <c r="AB87" s="34">
        <f t="shared" si="36"/>
        <v>1.8101814313086502</v>
      </c>
      <c r="AC87" s="35">
        <f t="shared" si="37"/>
        <v>1.0195833333333333</v>
      </c>
    </row>
    <row r="88" spans="1:29" ht="12.75">
      <c r="A88" s="1">
        <v>420</v>
      </c>
      <c r="B88" s="13"/>
      <c r="C88" s="1"/>
      <c r="D88" s="1"/>
      <c r="E88" s="1"/>
      <c r="F88" s="9"/>
      <c r="G88" s="1"/>
      <c r="H88" s="1"/>
      <c r="I88" s="1"/>
      <c r="J88" s="14"/>
      <c r="K88" s="1"/>
      <c r="L88" s="1"/>
      <c r="M88" s="1"/>
      <c r="N88" s="1"/>
      <c r="O88" s="1"/>
      <c r="P88" s="1"/>
      <c r="Q88" s="1"/>
      <c r="R88" s="1"/>
      <c r="S88" s="42">
        <f t="shared" si="29"/>
        <v>0.1387616396473632</v>
      </c>
      <c r="T88" s="34">
        <f t="shared" si="30"/>
        <v>0.1266</v>
      </c>
      <c r="U88" s="36">
        <f t="shared" si="31"/>
        <v>0.1039</v>
      </c>
      <c r="V88" s="41">
        <f t="shared" si="32"/>
        <v>0.23870000000000002</v>
      </c>
      <c r="W88" s="38">
        <f t="shared" si="33"/>
        <v>0.1947249092327</v>
      </c>
      <c r="X88" s="34">
        <f t="shared" si="34"/>
        <v>0.18372</v>
      </c>
      <c r="Y88" s="34">
        <f t="shared" si="38"/>
        <v>0.1389</v>
      </c>
      <c r="Z88" s="40">
        <f t="shared" si="28"/>
        <v>1.7352951809406747</v>
      </c>
      <c r="AA88" s="34">
        <f t="shared" si="35"/>
        <v>1.67364</v>
      </c>
      <c r="AB88" s="34">
        <f t="shared" si="36"/>
        <v>1.8282574227767823</v>
      </c>
      <c r="AC88" s="35">
        <f t="shared" si="37"/>
        <v>1.03</v>
      </c>
    </row>
    <row r="89" spans="1:29" ht="12.75">
      <c r="A89" s="1">
        <v>425</v>
      </c>
      <c r="B89" s="13"/>
      <c r="C89" s="1"/>
      <c r="D89" s="1"/>
      <c r="E89" s="1"/>
      <c r="F89" s="9"/>
      <c r="G89" s="1"/>
      <c r="H89" s="1"/>
      <c r="I89" s="1"/>
      <c r="J89" s="14"/>
      <c r="K89" s="1"/>
      <c r="L89" s="1"/>
      <c r="M89" s="1"/>
      <c r="N89" s="1"/>
      <c r="O89" s="1"/>
      <c r="P89" s="1"/>
      <c r="Q89" s="1"/>
      <c r="R89" s="1"/>
      <c r="S89" s="42">
        <f t="shared" si="29"/>
        <v>0.13967576835875162</v>
      </c>
      <c r="T89" s="34">
        <f t="shared" si="30"/>
        <v>0.12736999999999998</v>
      </c>
      <c r="U89" s="36">
        <f t="shared" si="31"/>
        <v>0.1044</v>
      </c>
      <c r="V89" s="41">
        <f t="shared" si="32"/>
        <v>0.24154166666666665</v>
      </c>
      <c r="W89" s="38">
        <f t="shared" si="33"/>
        <v>0.1963052673439138</v>
      </c>
      <c r="X89" s="34">
        <f t="shared" si="34"/>
        <v>0.18517</v>
      </c>
      <c r="Y89" s="34">
        <f t="shared" si="38"/>
        <v>0.1398166666666667</v>
      </c>
      <c r="Z89" s="40">
        <f t="shared" si="28"/>
        <v>1.755953456904254</v>
      </c>
      <c r="AA89" s="34">
        <f t="shared" si="35"/>
        <v>1.69172</v>
      </c>
      <c r="AB89" s="34">
        <f t="shared" si="36"/>
        <v>1.846333414244914</v>
      </c>
      <c r="AC89" s="35">
        <f t="shared" si="37"/>
        <v>1.0404166666666668</v>
      </c>
    </row>
    <row r="90" spans="1:29" ht="12.75">
      <c r="A90" s="1">
        <v>930</v>
      </c>
      <c r="B90" s="13"/>
      <c r="C90" s="1"/>
      <c r="D90" s="1"/>
      <c r="E90" s="1"/>
      <c r="F90" s="9"/>
      <c r="G90" s="1"/>
      <c r="H90" s="1"/>
      <c r="I90" s="1"/>
      <c r="J90" s="14"/>
      <c r="K90" s="1"/>
      <c r="L90" s="1"/>
      <c r="M90" s="1"/>
      <c r="N90" s="1"/>
      <c r="O90" s="1"/>
      <c r="P90" s="1"/>
      <c r="Q90" s="1"/>
      <c r="R90" s="1"/>
      <c r="S90" s="42">
        <f t="shared" si="29"/>
        <v>0.2311351206185088</v>
      </c>
      <c r="T90" s="34">
        <f t="shared" si="30"/>
        <v>0.20514</v>
      </c>
      <c r="U90" s="36">
        <f t="shared" si="31"/>
        <v>0.1549</v>
      </c>
      <c r="V90" s="41">
        <f t="shared" si="32"/>
        <v>0.5285500000000001</v>
      </c>
      <c r="W90" s="38">
        <f t="shared" si="33"/>
        <v>0.35457864863887784</v>
      </c>
      <c r="X90" s="34">
        <f t="shared" si="34"/>
        <v>0.33161999999999997</v>
      </c>
      <c r="Y90" s="34">
        <f t="shared" si="38"/>
        <v>0.23240000000000002</v>
      </c>
      <c r="Z90" s="13"/>
      <c r="AA90" s="1"/>
      <c r="AB90" s="1"/>
      <c r="AC90" s="14"/>
    </row>
    <row r="91" spans="1:29" ht="12.75">
      <c r="A91" s="23">
        <v>960</v>
      </c>
      <c r="B91" s="13"/>
      <c r="C91" s="1"/>
      <c r="D91" s="1"/>
      <c r="E91" s="1"/>
      <c r="F91" s="9"/>
      <c r="G91" s="1"/>
      <c r="H91" s="1"/>
      <c r="I91" s="1"/>
      <c r="J91" s="14"/>
      <c r="K91" s="1"/>
      <c r="L91" s="1"/>
      <c r="M91" s="1"/>
      <c r="N91" s="1"/>
      <c r="O91" s="1"/>
      <c r="P91" s="1"/>
      <c r="Q91" s="1"/>
      <c r="R91" s="1"/>
      <c r="S91" s="42">
        <f t="shared" si="29"/>
        <v>0.23606211943582248</v>
      </c>
      <c r="T91" s="34">
        <f t="shared" si="30"/>
        <v>0.20976</v>
      </c>
      <c r="U91" s="36">
        <f t="shared" si="31"/>
        <v>0.15789999999999998</v>
      </c>
      <c r="V91" s="41">
        <f t="shared" si="32"/>
        <v>0.5456</v>
      </c>
      <c r="W91" s="38">
        <f t="shared" si="33"/>
        <v>0.3631311748877997</v>
      </c>
      <c r="X91" s="34">
        <f t="shared" si="34"/>
        <v>0.34031999999999996</v>
      </c>
      <c r="Y91" s="34">
        <f t="shared" si="38"/>
        <v>0.23790000000000003</v>
      </c>
      <c r="Z91" s="13"/>
      <c r="AA91" s="1"/>
      <c r="AB91" s="1"/>
      <c r="AC91" s="14"/>
    </row>
    <row r="92" spans="1:29" ht="12.75">
      <c r="A92" s="23">
        <v>990</v>
      </c>
      <c r="B92" s="13"/>
      <c r="C92" s="1"/>
      <c r="D92" s="1"/>
      <c r="E92" s="1"/>
      <c r="F92" s="9"/>
      <c r="G92" s="1"/>
      <c r="H92" s="1"/>
      <c r="I92" s="1"/>
      <c r="J92" s="14"/>
      <c r="K92" s="1"/>
      <c r="L92" s="1"/>
      <c r="M92" s="1"/>
      <c r="N92" s="1"/>
      <c r="O92" s="1"/>
      <c r="P92" s="1"/>
      <c r="Q92" s="1"/>
      <c r="R92" s="1"/>
      <c r="S92" s="42">
        <f t="shared" si="29"/>
        <v>0.24098911825313618</v>
      </c>
      <c r="T92" s="34">
        <f t="shared" si="30"/>
        <v>0.21438000000000001</v>
      </c>
      <c r="U92" s="36">
        <f t="shared" si="31"/>
        <v>0.1609</v>
      </c>
      <c r="V92" s="41">
        <f t="shared" si="32"/>
        <v>0.56265</v>
      </c>
      <c r="W92" s="38">
        <f t="shared" si="33"/>
        <v>0.37168370113672167</v>
      </c>
      <c r="X92" s="34">
        <f t="shared" si="34"/>
        <v>0.34902</v>
      </c>
      <c r="Y92" s="34">
        <f t="shared" si="38"/>
        <v>0.2434</v>
      </c>
      <c r="Z92" s="13"/>
      <c r="AA92" s="1"/>
      <c r="AB92" s="1"/>
      <c r="AC92" s="14"/>
    </row>
    <row r="93" spans="1:29" ht="12.75">
      <c r="A93" s="1">
        <v>1020</v>
      </c>
      <c r="B93" s="13"/>
      <c r="C93" s="1"/>
      <c r="D93" s="1"/>
      <c r="E93" s="1"/>
      <c r="F93" s="9"/>
      <c r="G93" s="1"/>
      <c r="H93" s="1"/>
      <c r="I93" s="1"/>
      <c r="J93" s="14"/>
      <c r="K93" s="1"/>
      <c r="L93" s="1"/>
      <c r="M93" s="1"/>
      <c r="N93" s="1"/>
      <c r="O93" s="1"/>
      <c r="P93" s="1"/>
      <c r="Q93" s="1"/>
      <c r="R93" s="1"/>
      <c r="S93" s="42">
        <f t="shared" si="29"/>
        <v>0.24591611707044986</v>
      </c>
      <c r="T93" s="34">
        <f t="shared" si="30"/>
        <v>0.21899999999999997</v>
      </c>
      <c r="U93" s="36">
        <f t="shared" si="31"/>
        <v>0.16390000000000002</v>
      </c>
      <c r="V93" s="41">
        <f t="shared" si="32"/>
        <v>0.5797</v>
      </c>
      <c r="W93" s="38">
        <f t="shared" si="33"/>
        <v>0.38023622738564355</v>
      </c>
      <c r="X93" s="34">
        <f t="shared" si="34"/>
        <v>0.35772</v>
      </c>
      <c r="Y93" s="34">
        <f>(6.19+(1.1*A93/60))/100</f>
        <v>0.2489</v>
      </c>
      <c r="Z93" s="13"/>
      <c r="AA93" s="1"/>
      <c r="AB93" s="1"/>
      <c r="AC93" s="14"/>
    </row>
    <row r="94" spans="1:29" ht="12.75">
      <c r="A94" s="23">
        <v>1050</v>
      </c>
      <c r="B94" s="13"/>
      <c r="C94" s="1"/>
      <c r="D94" s="1"/>
      <c r="E94" s="1"/>
      <c r="F94" s="9"/>
      <c r="G94" s="1"/>
      <c r="H94" s="1"/>
      <c r="I94" s="1"/>
      <c r="J94" s="14"/>
      <c r="K94" s="1"/>
      <c r="L94" s="1"/>
      <c r="M94" s="1"/>
      <c r="N94" s="1"/>
      <c r="O94" s="1"/>
      <c r="P94" s="1"/>
      <c r="Q94" s="1"/>
      <c r="R94" s="1"/>
      <c r="S94" s="42">
        <f t="shared" si="29"/>
        <v>0.2508431158877636</v>
      </c>
      <c r="T94" s="34">
        <f t="shared" si="30"/>
        <v>0.22361999999999999</v>
      </c>
      <c r="U94" s="36">
        <f t="shared" si="31"/>
        <v>0.16690000000000002</v>
      </c>
      <c r="V94" s="41">
        <f t="shared" si="32"/>
        <v>0.59675</v>
      </c>
      <c r="W94" s="38">
        <f t="shared" si="33"/>
        <v>0.3887887536345654</v>
      </c>
      <c r="X94" s="34">
        <f t="shared" si="34"/>
        <v>0.36641999999999997</v>
      </c>
      <c r="Y94" s="34">
        <f aca="true" t="shared" si="39" ref="Y94:Y118">(6.19+(1.1*A94/60))/100</f>
        <v>0.2544</v>
      </c>
      <c r="Z94" s="13"/>
      <c r="AA94" s="1"/>
      <c r="AB94" s="1"/>
      <c r="AC94" s="14"/>
    </row>
    <row r="95" spans="1:29" ht="12.75">
      <c r="A95" s="1">
        <v>1080</v>
      </c>
      <c r="B95" s="13"/>
      <c r="C95" s="1"/>
      <c r="D95" s="1"/>
      <c r="E95" s="1"/>
      <c r="F95" s="9"/>
      <c r="G95" s="1"/>
      <c r="H95" s="1"/>
      <c r="I95" s="1"/>
      <c r="J95" s="14"/>
      <c r="K95" s="1"/>
      <c r="L95" s="1"/>
      <c r="M95" s="1"/>
      <c r="N95" s="1"/>
      <c r="O95" s="1"/>
      <c r="P95" s="1"/>
      <c r="Q95" s="1"/>
      <c r="R95" s="1"/>
      <c r="S95" s="42">
        <f t="shared" si="29"/>
        <v>0.25577011470507727</v>
      </c>
      <c r="T95" s="34">
        <f t="shared" si="30"/>
        <v>0.22823999999999997</v>
      </c>
      <c r="U95" s="36">
        <f t="shared" si="31"/>
        <v>0.16990000000000002</v>
      </c>
      <c r="V95" s="41">
        <f t="shared" si="32"/>
        <v>0.6138</v>
      </c>
      <c r="W95" s="38">
        <f t="shared" si="33"/>
        <v>0.39734127988348733</v>
      </c>
      <c r="X95" s="34">
        <f t="shared" si="34"/>
        <v>0.37511999999999995</v>
      </c>
      <c r="Y95" s="34">
        <f t="shared" si="39"/>
        <v>0.2599</v>
      </c>
      <c r="Z95" s="13"/>
      <c r="AA95" s="1"/>
      <c r="AB95" s="1"/>
      <c r="AC95" s="14"/>
    </row>
    <row r="96" spans="1:29" ht="12.75">
      <c r="A96" s="23">
        <v>1110</v>
      </c>
      <c r="B96" s="13"/>
      <c r="C96" s="1"/>
      <c r="D96" s="1"/>
      <c r="E96" s="1"/>
      <c r="F96" s="9"/>
      <c r="G96" s="1"/>
      <c r="H96" s="1"/>
      <c r="I96" s="1"/>
      <c r="J96" s="14"/>
      <c r="K96" s="1"/>
      <c r="L96" s="1"/>
      <c r="M96" s="1"/>
      <c r="N96" s="1"/>
      <c r="O96" s="1"/>
      <c r="P96" s="1"/>
      <c r="Q96" s="1"/>
      <c r="R96" s="1"/>
      <c r="S96" s="42">
        <f t="shared" si="29"/>
        <v>0.260697113522391</v>
      </c>
      <c r="T96" s="34">
        <f t="shared" si="30"/>
        <v>0.23286</v>
      </c>
      <c r="U96" s="36">
        <f t="shared" si="31"/>
        <v>0.1729</v>
      </c>
      <c r="V96" s="41">
        <f t="shared" si="32"/>
        <v>0.63085</v>
      </c>
      <c r="W96" s="38">
        <f t="shared" si="33"/>
        <v>0.4058938061324092</v>
      </c>
      <c r="X96" s="34">
        <f t="shared" si="34"/>
        <v>0.38382</v>
      </c>
      <c r="Y96" s="34">
        <f t="shared" si="39"/>
        <v>0.2654</v>
      </c>
      <c r="Z96" s="13"/>
      <c r="AA96" s="1"/>
      <c r="AB96" s="1"/>
      <c r="AC96" s="14"/>
    </row>
    <row r="97" spans="1:29" ht="12.75">
      <c r="A97" s="23">
        <v>1140</v>
      </c>
      <c r="B97" s="13"/>
      <c r="C97" s="1"/>
      <c r="D97" s="1"/>
      <c r="E97" s="1"/>
      <c r="F97" s="9"/>
      <c r="G97" s="1"/>
      <c r="H97" s="1"/>
      <c r="I97" s="1"/>
      <c r="J97" s="14"/>
      <c r="K97" s="1"/>
      <c r="L97" s="1"/>
      <c r="M97" s="1"/>
      <c r="N97" s="1"/>
      <c r="O97" s="1"/>
      <c r="P97" s="1"/>
      <c r="Q97" s="1"/>
      <c r="R97" s="1"/>
      <c r="S97" s="42">
        <f t="shared" si="29"/>
        <v>0.2656241123397047</v>
      </c>
      <c r="T97" s="34">
        <f t="shared" si="30"/>
        <v>0.23747999999999997</v>
      </c>
      <c r="U97" s="36">
        <f t="shared" si="31"/>
        <v>0.1759</v>
      </c>
      <c r="V97" s="41">
        <f t="shared" si="32"/>
        <v>0.6479</v>
      </c>
      <c r="W97" s="38">
        <f t="shared" si="33"/>
        <v>0.4144463323813311</v>
      </c>
      <c r="X97" s="34">
        <f t="shared" si="34"/>
        <v>0.39252000000000004</v>
      </c>
      <c r="Y97" s="34">
        <f t="shared" si="39"/>
        <v>0.2709</v>
      </c>
      <c r="Z97" s="13"/>
      <c r="AA97" s="1"/>
      <c r="AB97" s="1"/>
      <c r="AC97" s="14"/>
    </row>
    <row r="98" spans="1:29" ht="12.75">
      <c r="A98" s="1">
        <v>1170</v>
      </c>
      <c r="B98" s="13"/>
      <c r="C98" s="1"/>
      <c r="D98" s="1"/>
      <c r="E98" s="1"/>
      <c r="F98" s="9"/>
      <c r="G98" s="1"/>
      <c r="H98" s="1"/>
      <c r="I98" s="1"/>
      <c r="J98" s="14"/>
      <c r="K98" s="1"/>
      <c r="L98" s="1"/>
      <c r="M98" s="1"/>
      <c r="N98" s="1"/>
      <c r="O98" s="1"/>
      <c r="P98" s="1"/>
      <c r="Q98" s="1"/>
      <c r="R98" s="1"/>
      <c r="S98" s="42">
        <f t="shared" si="29"/>
        <v>0.2705511111570184</v>
      </c>
      <c r="T98" s="34">
        <f t="shared" si="30"/>
        <v>0.2421</v>
      </c>
      <c r="U98" s="36">
        <f t="shared" si="31"/>
        <v>0.1789</v>
      </c>
      <c r="V98" s="41">
        <f t="shared" si="32"/>
        <v>0.66495</v>
      </c>
      <c r="W98" s="38">
        <f t="shared" si="33"/>
        <v>0.422998858630253</v>
      </c>
      <c r="X98" s="34">
        <f t="shared" si="34"/>
        <v>0.40122</v>
      </c>
      <c r="Y98" s="34">
        <f t="shared" si="39"/>
        <v>0.2764</v>
      </c>
      <c r="Z98" s="13"/>
      <c r="AA98" s="1"/>
      <c r="AB98" s="1"/>
      <c r="AC98" s="14"/>
    </row>
    <row r="99" spans="1:29" ht="12.75">
      <c r="A99" s="23">
        <v>1200</v>
      </c>
      <c r="B99" s="13"/>
      <c r="C99" s="1"/>
      <c r="D99" s="1"/>
      <c r="E99" s="1"/>
      <c r="F99" s="9"/>
      <c r="G99" s="1"/>
      <c r="H99" s="1"/>
      <c r="I99" s="1"/>
      <c r="J99" s="14"/>
      <c r="K99" s="1"/>
      <c r="L99" s="1"/>
      <c r="M99" s="1"/>
      <c r="N99" s="1"/>
      <c r="O99" s="1"/>
      <c r="P99" s="1"/>
      <c r="Q99" s="1"/>
      <c r="R99" s="1"/>
      <c r="S99" s="42">
        <f t="shared" si="29"/>
        <v>0.2754781099743321</v>
      </c>
      <c r="T99" s="34">
        <f t="shared" si="30"/>
        <v>0.24672</v>
      </c>
      <c r="U99" s="36">
        <f t="shared" si="31"/>
        <v>0.1819</v>
      </c>
      <c r="V99" s="41">
        <f t="shared" si="32"/>
        <v>0.682</v>
      </c>
      <c r="W99" s="38">
        <f t="shared" si="33"/>
        <v>0.43155138487917494</v>
      </c>
      <c r="X99" s="34">
        <f t="shared" si="34"/>
        <v>0.40991999999999995</v>
      </c>
      <c r="Y99" s="34">
        <f t="shared" si="39"/>
        <v>0.28190000000000004</v>
      </c>
      <c r="Z99" s="13"/>
      <c r="AA99" s="1"/>
      <c r="AB99" s="1"/>
      <c r="AC99" s="14"/>
    </row>
    <row r="100" spans="1:29" ht="12.75">
      <c r="A100" s="23">
        <v>1260</v>
      </c>
      <c r="B100" s="13"/>
      <c r="C100" s="1"/>
      <c r="D100" s="1"/>
      <c r="E100" s="1"/>
      <c r="F100" s="9"/>
      <c r="G100" s="1"/>
      <c r="H100" s="1"/>
      <c r="I100" s="1"/>
      <c r="J100" s="14"/>
      <c r="K100" s="1"/>
      <c r="L100" s="1"/>
      <c r="M100" s="1"/>
      <c r="N100" s="1"/>
      <c r="O100" s="1"/>
      <c r="P100" s="1"/>
      <c r="Q100" s="1"/>
      <c r="R100" s="1"/>
      <c r="S100" s="42">
        <f t="shared" si="29"/>
        <v>0.2853321076089595</v>
      </c>
      <c r="T100" s="34">
        <f t="shared" si="30"/>
        <v>0.25596</v>
      </c>
      <c r="U100" s="36">
        <f t="shared" si="31"/>
        <v>0.18789999999999998</v>
      </c>
      <c r="V100" s="41">
        <f t="shared" si="32"/>
        <v>0.7161</v>
      </c>
      <c r="W100" s="38">
        <f t="shared" si="33"/>
        <v>0.4486564373770187</v>
      </c>
      <c r="X100" s="34">
        <f t="shared" si="34"/>
        <v>0.42732</v>
      </c>
      <c r="Y100" s="34">
        <f t="shared" si="39"/>
        <v>0.29290000000000005</v>
      </c>
      <c r="Z100" s="13"/>
      <c r="AA100" s="1"/>
      <c r="AB100" s="1"/>
      <c r="AC100" s="14"/>
    </row>
    <row r="101" spans="1:29" ht="12.75">
      <c r="A101" s="23">
        <v>1320</v>
      </c>
      <c r="B101" s="13"/>
      <c r="C101" s="1"/>
      <c r="D101" s="1"/>
      <c r="E101" s="1"/>
      <c r="F101" s="9"/>
      <c r="G101" s="1"/>
      <c r="H101" s="1"/>
      <c r="I101" s="1"/>
      <c r="J101" s="14"/>
      <c r="K101" s="1"/>
      <c r="L101" s="1"/>
      <c r="M101" s="1"/>
      <c r="N101" s="1"/>
      <c r="O101" s="1"/>
      <c r="P101" s="1"/>
      <c r="Q101" s="1"/>
      <c r="R101" s="1"/>
      <c r="S101" s="42">
        <f t="shared" si="29"/>
        <v>0.29518610524358685</v>
      </c>
      <c r="T101" s="34">
        <f t="shared" si="30"/>
        <v>0.2652</v>
      </c>
      <c r="U101" s="36">
        <f>(6.19+(0.6*A101/60))/100</f>
        <v>0.19390000000000002</v>
      </c>
      <c r="V101" s="41">
        <f t="shared" si="32"/>
        <v>0.7502000000000001</v>
      </c>
      <c r="W101" s="38">
        <f t="shared" si="33"/>
        <v>0.4657614898748625</v>
      </c>
      <c r="X101" s="34">
        <f t="shared" si="34"/>
        <v>0.44472</v>
      </c>
      <c r="Y101" s="34">
        <f t="shared" si="39"/>
        <v>0.30390000000000006</v>
      </c>
      <c r="Z101" s="13"/>
      <c r="AA101" s="1"/>
      <c r="AB101" s="1"/>
      <c r="AC101" s="14"/>
    </row>
    <row r="102" spans="1:29" ht="12.75">
      <c r="A102" s="23">
        <v>1380</v>
      </c>
      <c r="B102" s="13"/>
      <c r="C102" s="1"/>
      <c r="D102" s="1"/>
      <c r="E102" s="1"/>
      <c r="F102" s="9"/>
      <c r="G102" s="1"/>
      <c r="H102" s="1"/>
      <c r="I102" s="1"/>
      <c r="J102" s="14"/>
      <c r="K102" s="1"/>
      <c r="L102" s="1"/>
      <c r="M102" s="1"/>
      <c r="N102" s="1"/>
      <c r="O102" s="1"/>
      <c r="P102" s="1"/>
      <c r="Q102" s="1"/>
      <c r="R102" s="1"/>
      <c r="S102" s="42">
        <f t="shared" si="29"/>
        <v>0.3050401028782143</v>
      </c>
      <c r="T102" s="34">
        <f t="shared" si="30"/>
        <v>0.27444</v>
      </c>
      <c r="U102" s="36">
        <f aca="true" t="shared" si="40" ref="U102:U139">(6.19+(0.6*A102/60))/100</f>
        <v>0.19990000000000002</v>
      </c>
      <c r="V102" s="41">
        <f t="shared" si="32"/>
        <v>0.7843000000000001</v>
      </c>
      <c r="W102" s="38">
        <f t="shared" si="33"/>
        <v>0.4828665423727063</v>
      </c>
      <c r="X102" s="34">
        <f t="shared" si="34"/>
        <v>0.46212000000000003</v>
      </c>
      <c r="Y102" s="34">
        <f t="shared" si="39"/>
        <v>0.31490000000000007</v>
      </c>
      <c r="Z102" s="13"/>
      <c r="AA102" s="1"/>
      <c r="AB102" s="1"/>
      <c r="AC102" s="14"/>
    </row>
    <row r="103" spans="1:29" ht="12.75">
      <c r="A103" s="23">
        <v>1440</v>
      </c>
      <c r="B103" s="13"/>
      <c r="C103" s="1"/>
      <c r="D103" s="1"/>
      <c r="E103" s="1"/>
      <c r="F103" s="9"/>
      <c r="G103" s="1"/>
      <c r="H103" s="1"/>
      <c r="I103" s="1"/>
      <c r="J103" s="14"/>
      <c r="K103" s="1"/>
      <c r="L103" s="1"/>
      <c r="M103" s="1"/>
      <c r="N103" s="1"/>
      <c r="O103" s="1"/>
      <c r="P103" s="1"/>
      <c r="Q103" s="1"/>
      <c r="R103" s="1"/>
      <c r="S103" s="42">
        <f t="shared" si="29"/>
        <v>0.3148941005128417</v>
      </c>
      <c r="T103" s="34">
        <f t="shared" si="30"/>
        <v>0.28368</v>
      </c>
      <c r="U103" s="36">
        <f t="shared" si="40"/>
        <v>0.2059</v>
      </c>
      <c r="V103" s="41">
        <f t="shared" si="32"/>
        <v>0.8184</v>
      </c>
      <c r="W103" s="38">
        <f t="shared" si="33"/>
        <v>0.49997159487055004</v>
      </c>
      <c r="X103" s="34">
        <f t="shared" si="34"/>
        <v>0.4795199999999999</v>
      </c>
      <c r="Y103" s="34">
        <f t="shared" si="39"/>
        <v>0.3259</v>
      </c>
      <c r="Z103" s="13"/>
      <c r="AA103" s="1"/>
      <c r="AB103" s="1"/>
      <c r="AC103" s="14"/>
    </row>
    <row r="104" spans="1:29" ht="12.75">
      <c r="A104" s="23">
        <v>1500</v>
      </c>
      <c r="B104" s="13"/>
      <c r="C104" s="1"/>
      <c r="D104" s="1"/>
      <c r="E104" s="1"/>
      <c r="F104" s="9"/>
      <c r="G104" s="1"/>
      <c r="H104" s="1"/>
      <c r="I104" s="1"/>
      <c r="J104" s="14"/>
      <c r="K104" s="1"/>
      <c r="L104" s="1"/>
      <c r="M104" s="1"/>
      <c r="N104" s="1"/>
      <c r="O104" s="1"/>
      <c r="P104" s="1"/>
      <c r="Q104" s="1"/>
      <c r="R104" s="1"/>
      <c r="S104" s="42">
        <f t="shared" si="29"/>
        <v>0.3247480981474691</v>
      </c>
      <c r="T104" s="34">
        <f t="shared" si="30"/>
        <v>0.29291999999999996</v>
      </c>
      <c r="U104" s="36">
        <f t="shared" si="40"/>
        <v>0.2119</v>
      </c>
      <c r="V104" s="41">
        <f t="shared" si="32"/>
        <v>0.8525</v>
      </c>
      <c r="W104" s="38">
        <f t="shared" si="33"/>
        <v>0.5170766473683939</v>
      </c>
      <c r="X104" s="34">
        <f t="shared" si="34"/>
        <v>0.4969199999999999</v>
      </c>
      <c r="Y104" s="34">
        <f t="shared" si="39"/>
        <v>0.33690000000000003</v>
      </c>
      <c r="Z104" s="13"/>
      <c r="AA104" s="1"/>
      <c r="AB104" s="1"/>
      <c r="AC104" s="14"/>
    </row>
    <row r="105" spans="1:29" ht="12.75">
      <c r="A105" s="23">
        <v>1560</v>
      </c>
      <c r="B105" s="13"/>
      <c r="C105" s="1"/>
      <c r="D105" s="1"/>
      <c r="E105" s="1"/>
      <c r="F105" s="9"/>
      <c r="G105" s="1"/>
      <c r="H105" s="1"/>
      <c r="I105" s="1"/>
      <c r="J105" s="14"/>
      <c r="K105" s="1"/>
      <c r="L105" s="1"/>
      <c r="M105" s="1"/>
      <c r="N105" s="1"/>
      <c r="O105" s="1"/>
      <c r="P105" s="1"/>
      <c r="Q105" s="1"/>
      <c r="R105" s="1"/>
      <c r="S105" s="42">
        <f t="shared" si="29"/>
        <v>0.3346020957820965</v>
      </c>
      <c r="T105" s="34">
        <f t="shared" si="30"/>
        <v>0.30216</v>
      </c>
      <c r="U105" s="36">
        <f t="shared" si="40"/>
        <v>0.21789999999999998</v>
      </c>
      <c r="V105" s="41">
        <f t="shared" si="32"/>
        <v>0.8865999999999999</v>
      </c>
      <c r="W105" s="38">
        <f t="shared" si="33"/>
        <v>0.5341816998662376</v>
      </c>
      <c r="X105" s="34">
        <f t="shared" si="34"/>
        <v>0.51432</v>
      </c>
      <c r="Y105" s="34">
        <f t="shared" si="39"/>
        <v>0.34790000000000004</v>
      </c>
      <c r="Z105" s="13"/>
      <c r="AA105" s="1"/>
      <c r="AB105" s="1"/>
      <c r="AC105" s="14"/>
    </row>
    <row r="106" spans="1:29" ht="12.75">
      <c r="A106" s="23">
        <v>1620</v>
      </c>
      <c r="B106" s="13"/>
      <c r="C106" s="1"/>
      <c r="D106" s="1"/>
      <c r="E106" s="1"/>
      <c r="F106" s="9"/>
      <c r="G106" s="1"/>
      <c r="H106" s="1"/>
      <c r="I106" s="1"/>
      <c r="J106" s="14"/>
      <c r="K106" s="1"/>
      <c r="L106" s="1"/>
      <c r="M106" s="1"/>
      <c r="N106" s="1"/>
      <c r="O106" s="1"/>
      <c r="P106" s="1"/>
      <c r="Q106" s="1"/>
      <c r="R106" s="1"/>
      <c r="S106" s="42">
        <f t="shared" si="29"/>
        <v>0.34445609341672395</v>
      </c>
      <c r="T106" s="34">
        <f t="shared" si="30"/>
        <v>0.31139999999999995</v>
      </c>
      <c r="U106" s="36">
        <f t="shared" si="40"/>
        <v>0.22390000000000002</v>
      </c>
      <c r="V106" s="41">
        <f t="shared" si="32"/>
        <v>0.9207000000000001</v>
      </c>
      <c r="W106" s="38">
        <f t="shared" si="33"/>
        <v>0.5512867523640815</v>
      </c>
      <c r="X106" s="34">
        <f t="shared" si="34"/>
        <v>0.5317200000000001</v>
      </c>
      <c r="Y106" s="34">
        <f t="shared" si="39"/>
        <v>0.3589</v>
      </c>
      <c r="Z106" s="13"/>
      <c r="AA106" s="1"/>
      <c r="AB106" s="1"/>
      <c r="AC106" s="14"/>
    </row>
    <row r="107" spans="1:29" ht="12.75">
      <c r="A107" s="23">
        <v>1680</v>
      </c>
      <c r="B107" s="13"/>
      <c r="C107" s="1"/>
      <c r="D107" s="1"/>
      <c r="E107" s="1"/>
      <c r="F107" s="9"/>
      <c r="G107" s="1"/>
      <c r="H107" s="1"/>
      <c r="I107" s="1"/>
      <c r="J107" s="14"/>
      <c r="K107" s="1"/>
      <c r="L107" s="1"/>
      <c r="M107" s="1"/>
      <c r="N107" s="1"/>
      <c r="O107" s="1"/>
      <c r="P107" s="1"/>
      <c r="Q107" s="1"/>
      <c r="R107" s="1"/>
      <c r="S107" s="42">
        <f t="shared" si="29"/>
        <v>0.3543100910513513</v>
      </c>
      <c r="T107" s="34">
        <f t="shared" si="30"/>
        <v>0.32064</v>
      </c>
      <c r="U107" s="36">
        <f t="shared" si="40"/>
        <v>0.22990000000000002</v>
      </c>
      <c r="V107" s="41">
        <f t="shared" si="32"/>
        <v>0.9548000000000001</v>
      </c>
      <c r="W107" s="38">
        <f t="shared" si="33"/>
        <v>0.5683918048619252</v>
      </c>
      <c r="X107" s="34">
        <f t="shared" si="34"/>
        <v>0.54912</v>
      </c>
      <c r="Y107" s="34">
        <f t="shared" si="39"/>
        <v>0.3699</v>
      </c>
      <c r="Z107" s="13"/>
      <c r="AA107" s="1"/>
      <c r="AB107" s="1"/>
      <c r="AC107" s="14"/>
    </row>
    <row r="108" spans="1:29" ht="12.75">
      <c r="A108" s="23">
        <v>1740</v>
      </c>
      <c r="B108" s="13"/>
      <c r="C108" s="1"/>
      <c r="D108" s="1"/>
      <c r="E108" s="1"/>
      <c r="F108" s="9"/>
      <c r="G108" s="1"/>
      <c r="H108" s="1"/>
      <c r="I108" s="1"/>
      <c r="J108" s="14"/>
      <c r="K108" s="1"/>
      <c r="L108" s="1"/>
      <c r="M108" s="1"/>
      <c r="N108" s="1"/>
      <c r="O108" s="1"/>
      <c r="P108" s="1"/>
      <c r="Q108" s="1"/>
      <c r="R108" s="1"/>
      <c r="S108" s="42">
        <f t="shared" si="29"/>
        <v>0.3641640886859787</v>
      </c>
      <c r="T108" s="34">
        <f t="shared" si="30"/>
        <v>0.32988</v>
      </c>
      <c r="U108" s="36">
        <f t="shared" si="40"/>
        <v>0.2359</v>
      </c>
      <c r="V108" s="41">
        <f t="shared" si="32"/>
        <v>0.9889</v>
      </c>
      <c r="W108" s="38">
        <f t="shared" si="33"/>
        <v>0.5854968573597691</v>
      </c>
      <c r="X108" s="34">
        <f t="shared" si="34"/>
        <v>0.5665199999999999</v>
      </c>
      <c r="Y108" s="34">
        <f t="shared" si="39"/>
        <v>0.3809</v>
      </c>
      <c r="Z108" s="13"/>
      <c r="AA108" s="1"/>
      <c r="AB108" s="1"/>
      <c r="AC108" s="14"/>
    </row>
    <row r="109" spans="1:29" ht="12.75">
      <c r="A109" s="23">
        <v>1800</v>
      </c>
      <c r="B109" s="13"/>
      <c r="C109" s="1"/>
      <c r="D109" s="1"/>
      <c r="E109" s="1"/>
      <c r="F109" s="9"/>
      <c r="G109" s="1"/>
      <c r="H109" s="1"/>
      <c r="I109" s="1"/>
      <c r="J109" s="14"/>
      <c r="K109" s="1"/>
      <c r="L109" s="1"/>
      <c r="M109" s="1"/>
      <c r="N109" s="1"/>
      <c r="O109" s="1"/>
      <c r="P109" s="1"/>
      <c r="Q109" s="1"/>
      <c r="R109" s="1"/>
      <c r="S109" s="42">
        <f t="shared" si="29"/>
        <v>0.3740180863206061</v>
      </c>
      <c r="T109" s="34">
        <f t="shared" si="30"/>
        <v>0.33912</v>
      </c>
      <c r="U109" s="36">
        <f t="shared" si="40"/>
        <v>0.2419</v>
      </c>
      <c r="V109" s="41">
        <f t="shared" si="32"/>
        <v>1.0230000000000001</v>
      </c>
      <c r="W109" s="38">
        <f t="shared" si="33"/>
        <v>0.6026019098576129</v>
      </c>
      <c r="X109" s="34">
        <f t="shared" si="34"/>
        <v>0.58392</v>
      </c>
      <c r="Y109" s="34">
        <f t="shared" si="39"/>
        <v>0.3919</v>
      </c>
      <c r="Z109" s="13"/>
      <c r="AA109" s="1"/>
      <c r="AB109" s="1"/>
      <c r="AC109" s="14"/>
    </row>
    <row r="110" spans="1:29" ht="12.75">
      <c r="A110" s="23">
        <v>1860</v>
      </c>
      <c r="B110" s="13"/>
      <c r="C110" s="1"/>
      <c r="D110" s="1"/>
      <c r="E110" s="1"/>
      <c r="F110" s="9"/>
      <c r="G110" s="1"/>
      <c r="H110" s="1"/>
      <c r="I110" s="1"/>
      <c r="J110" s="14"/>
      <c r="K110" s="1"/>
      <c r="L110" s="1"/>
      <c r="M110" s="1"/>
      <c r="N110" s="1"/>
      <c r="O110" s="1"/>
      <c r="P110" s="1"/>
      <c r="Q110" s="1"/>
      <c r="R110" s="1"/>
      <c r="S110" s="42">
        <f t="shared" si="29"/>
        <v>0.3838720839552335</v>
      </c>
      <c r="T110" s="34">
        <f t="shared" si="30"/>
        <v>0.34836</v>
      </c>
      <c r="U110" s="36">
        <f t="shared" si="40"/>
        <v>0.24790000000000004</v>
      </c>
      <c r="V110" s="41">
        <f t="shared" si="32"/>
        <v>1.0571000000000002</v>
      </c>
      <c r="W110" s="38">
        <f t="shared" si="33"/>
        <v>0.6197069623554566</v>
      </c>
      <c r="X110" s="34">
        <f t="shared" si="34"/>
        <v>0.60132</v>
      </c>
      <c r="Y110" s="34">
        <f t="shared" si="39"/>
        <v>0.4029</v>
      </c>
      <c r="Z110" s="13"/>
      <c r="AA110" s="1"/>
      <c r="AB110" s="1"/>
      <c r="AC110" s="14"/>
    </row>
    <row r="111" spans="1:29" ht="12.75">
      <c r="A111" s="23">
        <v>1920</v>
      </c>
      <c r="B111" s="13"/>
      <c r="C111" s="1"/>
      <c r="D111" s="1"/>
      <c r="E111" s="1"/>
      <c r="F111" s="9"/>
      <c r="G111" s="1"/>
      <c r="H111" s="1"/>
      <c r="I111" s="1"/>
      <c r="J111" s="14"/>
      <c r="K111" s="1"/>
      <c r="L111" s="1"/>
      <c r="M111" s="1"/>
      <c r="N111" s="1"/>
      <c r="O111" s="1"/>
      <c r="P111" s="1"/>
      <c r="Q111" s="1"/>
      <c r="R111" s="1"/>
      <c r="S111" s="42">
        <f t="shared" si="29"/>
        <v>0.39372608158986094</v>
      </c>
      <c r="T111" s="34">
        <f t="shared" si="30"/>
        <v>0.3576</v>
      </c>
      <c r="U111" s="36">
        <f t="shared" si="40"/>
        <v>0.2539</v>
      </c>
      <c r="V111" s="41">
        <f t="shared" si="32"/>
        <v>1.0912</v>
      </c>
      <c r="W111" s="38">
        <f t="shared" si="33"/>
        <v>0.6368120148533004</v>
      </c>
      <c r="X111" s="34">
        <f t="shared" si="34"/>
        <v>0.61872</v>
      </c>
      <c r="Y111" s="34">
        <f>(6.19+(1.1*A111/60))/100</f>
        <v>0.4139</v>
      </c>
      <c r="Z111" s="13"/>
      <c r="AA111" s="1"/>
      <c r="AB111" s="1"/>
      <c r="AC111" s="14"/>
    </row>
    <row r="112" spans="1:29" ht="12.75">
      <c r="A112" s="23">
        <v>1980</v>
      </c>
      <c r="B112" s="13"/>
      <c r="C112" s="1"/>
      <c r="D112" s="1"/>
      <c r="E112" s="1"/>
      <c r="F112" s="9"/>
      <c r="G112" s="1"/>
      <c r="H112" s="1"/>
      <c r="I112" s="1"/>
      <c r="J112" s="14"/>
      <c r="K112" s="1"/>
      <c r="L112" s="1"/>
      <c r="M112" s="1"/>
      <c r="N112" s="1"/>
      <c r="O112" s="1"/>
      <c r="P112" s="1"/>
      <c r="Q112" s="1"/>
      <c r="R112" s="1"/>
      <c r="S112" s="42">
        <f t="shared" si="29"/>
        <v>0.40358007922448835</v>
      </c>
      <c r="T112" s="34">
        <f t="shared" si="30"/>
        <v>0.36684</v>
      </c>
      <c r="U112" s="36">
        <f t="shared" si="40"/>
        <v>0.2599</v>
      </c>
      <c r="V112" s="41">
        <f t="shared" si="32"/>
        <v>1.1253</v>
      </c>
      <c r="W112" s="38">
        <f t="shared" si="33"/>
        <v>0.6539170673511442</v>
      </c>
      <c r="X112" s="34">
        <f t="shared" si="34"/>
        <v>0.63612</v>
      </c>
      <c r="Y112" s="34">
        <f t="shared" si="39"/>
        <v>0.42489999999999994</v>
      </c>
      <c r="Z112" s="13"/>
      <c r="AA112" s="1"/>
      <c r="AB112" s="1"/>
      <c r="AC112" s="14"/>
    </row>
    <row r="113" spans="1:29" ht="12.75">
      <c r="A113" s="23">
        <v>2040</v>
      </c>
      <c r="B113" s="13"/>
      <c r="C113" s="1"/>
      <c r="D113" s="1"/>
      <c r="E113" s="1"/>
      <c r="F113" s="9"/>
      <c r="G113" s="1"/>
      <c r="H113" s="1"/>
      <c r="I113" s="1"/>
      <c r="J113" s="14"/>
      <c r="K113" s="1"/>
      <c r="L113" s="1"/>
      <c r="M113" s="1"/>
      <c r="N113" s="1"/>
      <c r="O113" s="1"/>
      <c r="P113" s="1"/>
      <c r="Q113" s="1"/>
      <c r="R113" s="1"/>
      <c r="S113" s="42">
        <f t="shared" si="29"/>
        <v>0.4134340768591157</v>
      </c>
      <c r="T113" s="34">
        <f t="shared" si="30"/>
        <v>0.37607999999999997</v>
      </c>
      <c r="U113" s="36">
        <f t="shared" si="40"/>
        <v>0.2659</v>
      </c>
      <c r="V113" s="41">
        <f t="shared" si="32"/>
        <v>1.1594</v>
      </c>
      <c r="W113" s="38">
        <f t="shared" si="33"/>
        <v>0.671022119848988</v>
      </c>
      <c r="X113" s="34">
        <f t="shared" si="34"/>
        <v>0.6535199999999999</v>
      </c>
      <c r="Y113" s="34">
        <f t="shared" si="39"/>
        <v>0.43589999999999995</v>
      </c>
      <c r="Z113" s="13"/>
      <c r="AA113" s="1"/>
      <c r="AB113" s="1"/>
      <c r="AC113" s="14"/>
    </row>
    <row r="114" spans="1:29" ht="12.75">
      <c r="A114" s="23">
        <v>2100</v>
      </c>
      <c r="B114" s="13"/>
      <c r="C114" s="1"/>
      <c r="D114" s="1"/>
      <c r="E114" s="1"/>
      <c r="F114" s="9"/>
      <c r="G114" s="1"/>
      <c r="H114" s="1"/>
      <c r="I114" s="1"/>
      <c r="J114" s="14"/>
      <c r="K114" s="1"/>
      <c r="L114" s="1"/>
      <c r="M114" s="1"/>
      <c r="N114" s="1"/>
      <c r="O114" s="1"/>
      <c r="P114" s="1"/>
      <c r="Q114" s="1"/>
      <c r="R114" s="1"/>
      <c r="S114" s="42">
        <f t="shared" si="29"/>
        <v>0.42328807449374306</v>
      </c>
      <c r="T114" s="34">
        <f t="shared" si="30"/>
        <v>0.38531999999999994</v>
      </c>
      <c r="U114" s="36">
        <f t="shared" si="40"/>
        <v>0.27190000000000003</v>
      </c>
      <c r="V114" s="41">
        <f t="shared" si="32"/>
        <v>1.1935</v>
      </c>
      <c r="W114" s="38">
        <f t="shared" si="33"/>
        <v>0.6881271723468319</v>
      </c>
      <c r="X114" s="34">
        <f t="shared" si="34"/>
        <v>0.67092</v>
      </c>
      <c r="Y114" s="34">
        <f t="shared" si="39"/>
        <v>0.44689999999999996</v>
      </c>
      <c r="Z114" s="13"/>
      <c r="AA114" s="1"/>
      <c r="AB114" s="1"/>
      <c r="AC114" s="14"/>
    </row>
    <row r="115" spans="1:29" ht="12.75">
      <c r="A115" s="23">
        <v>2160</v>
      </c>
      <c r="B115" s="13"/>
      <c r="C115" s="1"/>
      <c r="D115" s="1"/>
      <c r="E115" s="1"/>
      <c r="F115" s="9"/>
      <c r="G115" s="1"/>
      <c r="H115" s="1"/>
      <c r="I115" s="1"/>
      <c r="J115" s="14"/>
      <c r="K115" s="1"/>
      <c r="L115" s="1"/>
      <c r="M115" s="1"/>
      <c r="N115" s="1"/>
      <c r="O115" s="1"/>
      <c r="P115" s="1"/>
      <c r="Q115" s="1"/>
      <c r="R115" s="1"/>
      <c r="S115" s="42">
        <f t="shared" si="29"/>
        <v>0.4331420721283706</v>
      </c>
      <c r="T115" s="34">
        <f t="shared" si="30"/>
        <v>0.39455999999999997</v>
      </c>
      <c r="U115" s="36">
        <f t="shared" si="40"/>
        <v>0.27790000000000004</v>
      </c>
      <c r="V115" s="41">
        <f t="shared" si="32"/>
        <v>1.2276</v>
      </c>
      <c r="W115" s="38">
        <f t="shared" si="33"/>
        <v>0.7052322248446756</v>
      </c>
      <c r="X115" s="34">
        <f t="shared" si="34"/>
        <v>0.6883199999999999</v>
      </c>
      <c r="Y115" s="34">
        <f t="shared" si="39"/>
        <v>0.4579</v>
      </c>
      <c r="Z115" s="13"/>
      <c r="AA115" s="1"/>
      <c r="AB115" s="1"/>
      <c r="AC115" s="14"/>
    </row>
    <row r="116" spans="1:29" ht="12.75">
      <c r="A116" s="23">
        <v>2220</v>
      </c>
      <c r="B116" s="13"/>
      <c r="C116" s="1"/>
      <c r="D116" s="1"/>
      <c r="E116" s="1"/>
      <c r="F116" s="9"/>
      <c r="G116" s="1"/>
      <c r="H116" s="1"/>
      <c r="I116" s="1"/>
      <c r="J116" s="14"/>
      <c r="K116" s="1"/>
      <c r="L116" s="1"/>
      <c r="M116" s="1"/>
      <c r="N116" s="1"/>
      <c r="O116" s="1"/>
      <c r="P116" s="1"/>
      <c r="Q116" s="1"/>
      <c r="R116" s="1"/>
      <c r="S116" s="42">
        <f t="shared" si="29"/>
        <v>0.44299606976299793</v>
      </c>
      <c r="T116" s="34">
        <f t="shared" si="30"/>
        <v>0.40380000000000005</v>
      </c>
      <c r="U116" s="36">
        <f t="shared" si="40"/>
        <v>0.2839</v>
      </c>
      <c r="V116" s="41">
        <f t="shared" si="32"/>
        <v>1.2617</v>
      </c>
      <c r="W116" s="38">
        <f t="shared" si="33"/>
        <v>0.7223372773425193</v>
      </c>
      <c r="X116" s="34">
        <f t="shared" si="34"/>
        <v>0.70572</v>
      </c>
      <c r="Y116" s="34">
        <f t="shared" si="39"/>
        <v>0.4689</v>
      </c>
      <c r="Z116" s="13"/>
      <c r="AA116" s="1"/>
      <c r="AB116" s="1"/>
      <c r="AC116" s="14"/>
    </row>
    <row r="117" spans="1:29" ht="12.75">
      <c r="A117" s="23">
        <v>2280</v>
      </c>
      <c r="B117" s="13"/>
      <c r="C117" s="1"/>
      <c r="D117" s="1"/>
      <c r="E117" s="1"/>
      <c r="F117" s="9"/>
      <c r="G117" s="1"/>
      <c r="H117" s="1"/>
      <c r="I117" s="1"/>
      <c r="J117" s="14"/>
      <c r="K117" s="1"/>
      <c r="L117" s="1"/>
      <c r="M117" s="1"/>
      <c r="N117" s="1"/>
      <c r="O117" s="1"/>
      <c r="P117" s="1"/>
      <c r="Q117" s="1"/>
      <c r="R117" s="1"/>
      <c r="S117" s="42">
        <f t="shared" si="29"/>
        <v>0.4528500673976253</v>
      </c>
      <c r="T117" s="34">
        <f t="shared" si="30"/>
        <v>0.41304</v>
      </c>
      <c r="U117" s="36">
        <f t="shared" si="40"/>
        <v>0.28990000000000005</v>
      </c>
      <c r="V117" s="41">
        <f t="shared" si="32"/>
        <v>1.2958</v>
      </c>
      <c r="W117" s="38">
        <f t="shared" si="33"/>
        <v>0.7394423298403633</v>
      </c>
      <c r="X117" s="34">
        <f t="shared" si="34"/>
        <v>0.72312</v>
      </c>
      <c r="Y117" s="34">
        <f t="shared" si="39"/>
        <v>0.47989999999999994</v>
      </c>
      <c r="Z117" s="13"/>
      <c r="AA117" s="1"/>
      <c r="AB117" s="1"/>
      <c r="AC117" s="14"/>
    </row>
    <row r="118" spans="1:29" ht="12.75">
      <c r="A118" s="23">
        <v>2340</v>
      </c>
      <c r="B118" s="13"/>
      <c r="C118" s="1"/>
      <c r="D118" s="1"/>
      <c r="E118" s="1"/>
      <c r="F118" s="9"/>
      <c r="G118" s="1"/>
      <c r="H118" s="1"/>
      <c r="I118" s="1"/>
      <c r="J118" s="14"/>
      <c r="K118" s="1"/>
      <c r="L118" s="1"/>
      <c r="M118" s="1"/>
      <c r="N118" s="1"/>
      <c r="O118" s="1"/>
      <c r="P118" s="1"/>
      <c r="Q118" s="1"/>
      <c r="R118" s="1"/>
      <c r="S118" s="42">
        <f t="shared" si="29"/>
        <v>0.46270406503225275</v>
      </c>
      <c r="T118" s="34">
        <f t="shared" si="30"/>
        <v>0.42227999999999993</v>
      </c>
      <c r="U118" s="36">
        <f t="shared" si="40"/>
        <v>0.2959</v>
      </c>
      <c r="V118" s="41">
        <f t="shared" si="32"/>
        <v>1.3299</v>
      </c>
      <c r="W118" s="38">
        <f t="shared" si="33"/>
        <v>0.7565473823382071</v>
      </c>
      <c r="X118" s="34">
        <f t="shared" si="34"/>
        <v>0.74052</v>
      </c>
      <c r="Y118" s="34">
        <f t="shared" si="39"/>
        <v>0.49089999999999995</v>
      </c>
      <c r="Z118" s="13"/>
      <c r="AA118" s="1"/>
      <c r="AB118" s="1"/>
      <c r="AC118" s="14"/>
    </row>
    <row r="119" spans="1:29" ht="12.75">
      <c r="A119" s="23">
        <v>2400</v>
      </c>
      <c r="B119" s="13"/>
      <c r="C119" s="1"/>
      <c r="D119" s="1"/>
      <c r="E119" s="1"/>
      <c r="F119" s="9"/>
      <c r="G119" s="1"/>
      <c r="H119" s="1"/>
      <c r="I119" s="1"/>
      <c r="J119" s="14"/>
      <c r="K119" s="1"/>
      <c r="L119" s="1"/>
      <c r="M119" s="1"/>
      <c r="N119" s="1"/>
      <c r="O119" s="1"/>
      <c r="P119" s="1"/>
      <c r="Q119" s="1"/>
      <c r="R119" s="1"/>
      <c r="S119" s="42">
        <f t="shared" si="29"/>
        <v>0.47255806266688016</v>
      </c>
      <c r="T119" s="34">
        <f t="shared" si="30"/>
        <v>0.43152</v>
      </c>
      <c r="U119" s="36">
        <f t="shared" si="40"/>
        <v>0.3019</v>
      </c>
      <c r="V119" s="41">
        <f t="shared" si="32"/>
        <v>1.364</v>
      </c>
      <c r="W119" s="38">
        <f t="shared" si="33"/>
        <v>0.7736524348360507</v>
      </c>
      <c r="X119" s="34">
        <f t="shared" si="34"/>
        <v>0.7579199999999999</v>
      </c>
      <c r="Y119" s="34">
        <f>(6.19+(1.1*A119/60))/100</f>
        <v>0.5019</v>
      </c>
      <c r="Z119" s="13"/>
      <c r="AA119" s="1"/>
      <c r="AB119" s="1"/>
      <c r="AC119" s="14"/>
    </row>
    <row r="120" spans="1:29" ht="12.75">
      <c r="A120" s="23">
        <v>2460</v>
      </c>
      <c r="B120" s="13"/>
      <c r="C120" s="1"/>
      <c r="D120" s="1"/>
      <c r="E120" s="1"/>
      <c r="F120" s="9"/>
      <c r="G120" s="1"/>
      <c r="H120" s="1"/>
      <c r="I120" s="1"/>
      <c r="J120" s="14"/>
      <c r="K120" s="1"/>
      <c r="L120" s="1"/>
      <c r="M120" s="1"/>
      <c r="N120" s="1"/>
      <c r="O120" s="1"/>
      <c r="P120" s="1"/>
      <c r="Q120" s="1"/>
      <c r="R120" s="1"/>
      <c r="S120" s="42">
        <f t="shared" si="29"/>
        <v>0.4824120603015076</v>
      </c>
      <c r="T120" s="34">
        <f t="shared" si="30"/>
        <v>0.44076</v>
      </c>
      <c r="U120" s="36">
        <f t="shared" si="40"/>
        <v>0.3079</v>
      </c>
      <c r="V120" s="41">
        <f t="shared" si="32"/>
        <v>1.3981000000000001</v>
      </c>
      <c r="W120" s="38">
        <f t="shared" si="33"/>
        <v>0.7907574873338945</v>
      </c>
      <c r="X120" s="34">
        <f t="shared" si="34"/>
        <v>0.77532</v>
      </c>
      <c r="Y120" s="34">
        <f aca="true" t="shared" si="41" ref="Y120:Y132">(6.19+(1.1*A120/60))/100</f>
        <v>0.5129</v>
      </c>
      <c r="Z120" s="13"/>
      <c r="AA120" s="1"/>
      <c r="AB120" s="1"/>
      <c r="AC120" s="14"/>
    </row>
    <row r="121" spans="1:29" ht="12.75">
      <c r="A121" s="23">
        <v>2520</v>
      </c>
      <c r="B121" s="13"/>
      <c r="C121" s="1"/>
      <c r="D121" s="1"/>
      <c r="E121" s="1"/>
      <c r="F121" s="9"/>
      <c r="G121" s="1"/>
      <c r="H121" s="1"/>
      <c r="I121" s="1"/>
      <c r="J121" s="14"/>
      <c r="K121" s="1"/>
      <c r="L121" s="1"/>
      <c r="M121" s="1"/>
      <c r="N121" s="1"/>
      <c r="O121" s="1"/>
      <c r="P121" s="1"/>
      <c r="Q121" s="1"/>
      <c r="R121" s="1"/>
      <c r="S121" s="42">
        <f t="shared" si="29"/>
        <v>0.4922660579361349</v>
      </c>
      <c r="T121" s="34">
        <f t="shared" si="30"/>
        <v>0.45</v>
      </c>
      <c r="U121" s="36">
        <f t="shared" si="40"/>
        <v>0.3139</v>
      </c>
      <c r="V121" s="41">
        <f t="shared" si="32"/>
        <v>1.4322</v>
      </c>
      <c r="W121" s="38">
        <f t="shared" si="33"/>
        <v>0.8078625398317384</v>
      </c>
      <c r="X121" s="34">
        <f t="shared" si="34"/>
        <v>0.7927200000000001</v>
      </c>
      <c r="Y121" s="34">
        <f t="shared" si="41"/>
        <v>0.5239</v>
      </c>
      <c r="Z121" s="13"/>
      <c r="AA121" s="1"/>
      <c r="AB121" s="1"/>
      <c r="AC121" s="14"/>
    </row>
    <row r="122" spans="1:29" ht="12.75">
      <c r="A122" s="23">
        <v>2580</v>
      </c>
      <c r="B122" s="13"/>
      <c r="C122" s="1"/>
      <c r="D122" s="1"/>
      <c r="E122" s="1"/>
      <c r="F122" s="9"/>
      <c r="G122" s="1"/>
      <c r="H122" s="1"/>
      <c r="I122" s="1"/>
      <c r="J122" s="14"/>
      <c r="K122" s="1"/>
      <c r="L122" s="1"/>
      <c r="M122" s="1"/>
      <c r="N122" s="1"/>
      <c r="O122" s="1"/>
      <c r="P122" s="1"/>
      <c r="Q122" s="1"/>
      <c r="R122" s="1"/>
      <c r="S122" s="42">
        <f t="shared" si="29"/>
        <v>0.5021200555707623</v>
      </c>
      <c r="T122" s="34">
        <f t="shared" si="30"/>
        <v>0.4592399999999999</v>
      </c>
      <c r="U122" s="36">
        <f t="shared" si="40"/>
        <v>0.3199</v>
      </c>
      <c r="V122" s="41">
        <f t="shared" si="32"/>
        <v>1.4663</v>
      </c>
      <c r="W122" s="38">
        <f t="shared" si="33"/>
        <v>0.8249675923295822</v>
      </c>
      <c r="X122" s="34">
        <f t="shared" si="34"/>
        <v>0.81012</v>
      </c>
      <c r="Y122" s="34">
        <f t="shared" si="41"/>
        <v>0.5349</v>
      </c>
      <c r="Z122" s="13"/>
      <c r="AA122" s="1"/>
      <c r="AB122" s="1"/>
      <c r="AC122" s="14"/>
    </row>
    <row r="123" spans="1:29" ht="12.75">
      <c r="A123" s="23">
        <v>2640</v>
      </c>
      <c r="B123" s="13"/>
      <c r="C123" s="1"/>
      <c r="D123" s="1"/>
      <c r="E123" s="1"/>
      <c r="F123" s="9"/>
      <c r="G123" s="1"/>
      <c r="H123" s="1"/>
      <c r="I123" s="1"/>
      <c r="J123" s="14"/>
      <c r="K123" s="1"/>
      <c r="L123" s="1"/>
      <c r="M123" s="1"/>
      <c r="N123" s="1"/>
      <c r="O123" s="1"/>
      <c r="P123" s="1"/>
      <c r="Q123" s="1"/>
      <c r="R123" s="1"/>
      <c r="S123" s="42">
        <f t="shared" si="29"/>
        <v>0.5119740532053898</v>
      </c>
      <c r="T123" s="34">
        <f t="shared" si="30"/>
        <v>0.46848000000000006</v>
      </c>
      <c r="U123" s="36">
        <f t="shared" si="40"/>
        <v>0.32589999999999997</v>
      </c>
      <c r="V123" s="41">
        <f t="shared" si="32"/>
        <v>1.5004000000000002</v>
      </c>
      <c r="W123" s="38">
        <f t="shared" si="33"/>
        <v>0.8420726448274259</v>
      </c>
      <c r="X123" s="34">
        <f t="shared" si="34"/>
        <v>0.8275199999999999</v>
      </c>
      <c r="Y123" s="34">
        <f t="shared" si="41"/>
        <v>0.5459</v>
      </c>
      <c r="Z123" s="13"/>
      <c r="AA123" s="1"/>
      <c r="AB123" s="1"/>
      <c r="AC123" s="14"/>
    </row>
    <row r="124" spans="1:29" ht="12.75">
      <c r="A124" s="23">
        <v>2700</v>
      </c>
      <c r="B124" s="13"/>
      <c r="C124" s="1"/>
      <c r="D124" s="1"/>
      <c r="E124" s="1"/>
      <c r="F124" s="9"/>
      <c r="G124" s="1"/>
      <c r="H124" s="1"/>
      <c r="I124" s="1"/>
      <c r="J124" s="14"/>
      <c r="K124" s="1"/>
      <c r="L124" s="1"/>
      <c r="M124" s="1"/>
      <c r="N124" s="1"/>
      <c r="O124" s="1"/>
      <c r="P124" s="1"/>
      <c r="Q124" s="1"/>
      <c r="R124" s="1"/>
      <c r="S124" s="42">
        <f t="shared" si="29"/>
        <v>0.5218280508400172</v>
      </c>
      <c r="T124" s="34">
        <f t="shared" si="30"/>
        <v>0.47772</v>
      </c>
      <c r="U124" s="36">
        <f t="shared" si="40"/>
        <v>0.3319</v>
      </c>
      <c r="V124" s="41">
        <f t="shared" si="32"/>
        <v>1.5345000000000002</v>
      </c>
      <c r="W124" s="38">
        <f t="shared" si="33"/>
        <v>0.8591776973252697</v>
      </c>
      <c r="X124" s="34">
        <f t="shared" si="34"/>
        <v>0.8449199999999999</v>
      </c>
      <c r="Y124" s="34">
        <f t="shared" si="41"/>
        <v>0.5569000000000001</v>
      </c>
      <c r="Z124" s="13"/>
      <c r="AA124" s="1"/>
      <c r="AB124" s="1"/>
      <c r="AC124" s="14"/>
    </row>
    <row r="125" spans="1:29" ht="12.75">
      <c r="A125" s="23">
        <v>2760</v>
      </c>
      <c r="B125" s="13"/>
      <c r="C125" s="1"/>
      <c r="D125" s="1"/>
      <c r="E125" s="1"/>
      <c r="F125" s="9"/>
      <c r="G125" s="1"/>
      <c r="H125" s="1"/>
      <c r="I125" s="1"/>
      <c r="J125" s="14"/>
      <c r="K125" s="1"/>
      <c r="L125" s="1"/>
      <c r="M125" s="1"/>
      <c r="N125" s="1"/>
      <c r="O125" s="1"/>
      <c r="P125" s="1"/>
      <c r="Q125" s="1"/>
      <c r="R125" s="1"/>
      <c r="S125" s="42">
        <f t="shared" si="29"/>
        <v>0.5316820484746445</v>
      </c>
      <c r="T125" s="34">
        <f t="shared" si="30"/>
        <v>0.48696</v>
      </c>
      <c r="U125" s="36">
        <f t="shared" si="40"/>
        <v>0.3379</v>
      </c>
      <c r="V125" s="41">
        <f t="shared" si="32"/>
        <v>1.5686000000000002</v>
      </c>
      <c r="W125" s="38">
        <f t="shared" si="33"/>
        <v>0.8762827498231135</v>
      </c>
      <c r="X125" s="34">
        <f t="shared" si="34"/>
        <v>0.86232</v>
      </c>
      <c r="Y125" s="34">
        <f t="shared" si="41"/>
        <v>0.5679000000000001</v>
      </c>
      <c r="Z125" s="13"/>
      <c r="AA125" s="1"/>
      <c r="AB125" s="1"/>
      <c r="AC125" s="14"/>
    </row>
    <row r="126" spans="1:29" ht="12.75">
      <c r="A126" s="23">
        <v>2820</v>
      </c>
      <c r="B126" s="13"/>
      <c r="C126" s="1"/>
      <c r="D126" s="1"/>
      <c r="E126" s="1"/>
      <c r="F126" s="9"/>
      <c r="G126" s="1"/>
      <c r="H126" s="1"/>
      <c r="I126" s="1"/>
      <c r="J126" s="14"/>
      <c r="K126" s="1"/>
      <c r="L126" s="1"/>
      <c r="M126" s="1"/>
      <c r="N126" s="1"/>
      <c r="O126" s="1"/>
      <c r="P126" s="1"/>
      <c r="Q126" s="1"/>
      <c r="R126" s="1"/>
      <c r="S126" s="42">
        <f t="shared" si="29"/>
        <v>0.541536046109272</v>
      </c>
      <c r="T126" s="34">
        <f t="shared" si="30"/>
        <v>0.4961999999999999</v>
      </c>
      <c r="U126" s="36">
        <f t="shared" si="40"/>
        <v>0.3439</v>
      </c>
      <c r="V126" s="41">
        <f t="shared" si="32"/>
        <v>1.6027</v>
      </c>
      <c r="W126" s="38">
        <f t="shared" si="33"/>
        <v>0.8933878023209573</v>
      </c>
      <c r="X126" s="34">
        <f t="shared" si="34"/>
        <v>0.8797199999999998</v>
      </c>
      <c r="Y126" s="34">
        <f t="shared" si="41"/>
        <v>0.5789000000000001</v>
      </c>
      <c r="Z126" s="13"/>
      <c r="AA126" s="1"/>
      <c r="AB126" s="1"/>
      <c r="AC126" s="14"/>
    </row>
    <row r="127" spans="1:29" ht="12.75">
      <c r="A127" s="23">
        <v>2880</v>
      </c>
      <c r="B127" s="13"/>
      <c r="C127" s="1"/>
      <c r="D127" s="1"/>
      <c r="E127" s="1"/>
      <c r="F127" s="9"/>
      <c r="G127" s="1"/>
      <c r="H127" s="1"/>
      <c r="I127" s="1"/>
      <c r="J127" s="14"/>
      <c r="K127" s="1"/>
      <c r="L127" s="1"/>
      <c r="M127" s="1"/>
      <c r="N127" s="1"/>
      <c r="O127" s="1"/>
      <c r="P127" s="1"/>
      <c r="Q127" s="1"/>
      <c r="R127" s="1"/>
      <c r="S127" s="42">
        <f t="shared" si="29"/>
        <v>0.5513900437438993</v>
      </c>
      <c r="T127" s="34">
        <f t="shared" si="30"/>
        <v>0.50544</v>
      </c>
      <c r="U127" s="36">
        <f t="shared" si="40"/>
        <v>0.34990000000000004</v>
      </c>
      <c r="V127" s="41">
        <f t="shared" si="32"/>
        <v>1.6368</v>
      </c>
      <c r="W127" s="38">
        <f t="shared" si="33"/>
        <v>0.9104928548188012</v>
      </c>
      <c r="X127" s="34">
        <f t="shared" si="34"/>
        <v>0.8971199999999999</v>
      </c>
      <c r="Y127" s="34">
        <f t="shared" si="41"/>
        <v>0.5899</v>
      </c>
      <c r="Z127" s="13"/>
      <c r="AA127" s="1"/>
      <c r="AB127" s="1"/>
      <c r="AC127" s="14"/>
    </row>
    <row r="128" spans="1:29" ht="12.75">
      <c r="A128" s="23">
        <v>2940</v>
      </c>
      <c r="B128" s="13"/>
      <c r="C128" s="1"/>
      <c r="D128" s="1"/>
      <c r="E128" s="1"/>
      <c r="F128" s="9"/>
      <c r="G128" s="1"/>
      <c r="H128" s="1"/>
      <c r="I128" s="1"/>
      <c r="J128" s="14"/>
      <c r="K128" s="1"/>
      <c r="L128" s="1"/>
      <c r="M128" s="1"/>
      <c r="N128" s="1"/>
      <c r="O128" s="1"/>
      <c r="P128" s="1"/>
      <c r="Q128" s="1"/>
      <c r="R128" s="1"/>
      <c r="S128" s="42">
        <f t="shared" si="29"/>
        <v>0.5612440413785268</v>
      </c>
      <c r="T128" s="34">
        <f t="shared" si="30"/>
        <v>0.5146799999999999</v>
      </c>
      <c r="U128" s="36">
        <f t="shared" si="40"/>
        <v>0.35589999999999994</v>
      </c>
      <c r="V128" s="41">
        <f t="shared" si="32"/>
        <v>1.6709</v>
      </c>
      <c r="W128" s="38">
        <f t="shared" si="33"/>
        <v>0.9275979073166449</v>
      </c>
      <c r="X128" s="34">
        <f t="shared" si="34"/>
        <v>0.9145199999999999</v>
      </c>
      <c r="Y128" s="34">
        <f t="shared" si="41"/>
        <v>0.6009</v>
      </c>
      <c r="Z128" s="13"/>
      <c r="AA128" s="1"/>
      <c r="AB128" s="1"/>
      <c r="AC128" s="14"/>
    </row>
    <row r="129" spans="1:29" ht="12.75">
      <c r="A129" s="23">
        <v>3000</v>
      </c>
      <c r="B129" s="13"/>
      <c r="C129" s="1"/>
      <c r="D129" s="1"/>
      <c r="E129" s="1"/>
      <c r="F129" s="9"/>
      <c r="G129" s="1"/>
      <c r="H129" s="1"/>
      <c r="I129" s="1"/>
      <c r="J129" s="14"/>
      <c r="K129" s="1"/>
      <c r="L129" s="1"/>
      <c r="M129" s="1"/>
      <c r="N129" s="1"/>
      <c r="O129" s="1"/>
      <c r="P129" s="1"/>
      <c r="Q129" s="1"/>
      <c r="R129" s="1"/>
      <c r="S129" s="42">
        <f t="shared" si="29"/>
        <v>0.5710980390131541</v>
      </c>
      <c r="T129" s="34">
        <f t="shared" si="30"/>
        <v>0.5239199999999999</v>
      </c>
      <c r="U129" s="36">
        <f t="shared" si="40"/>
        <v>0.3619</v>
      </c>
      <c r="V129" s="41">
        <f t="shared" si="32"/>
        <v>1.705</v>
      </c>
      <c r="W129" s="38">
        <f t="shared" si="33"/>
        <v>0.9447029598144887</v>
      </c>
      <c r="X129" s="34">
        <f t="shared" si="34"/>
        <v>0.93192</v>
      </c>
      <c r="Y129" s="34">
        <f t="shared" si="41"/>
        <v>0.6119</v>
      </c>
      <c r="Z129" s="13"/>
      <c r="AA129" s="1"/>
      <c r="AB129" s="1"/>
      <c r="AC129" s="14"/>
    </row>
    <row r="130" spans="1:29" ht="12.75">
      <c r="A130" s="23">
        <v>3060</v>
      </c>
      <c r="B130" s="13"/>
      <c r="C130" s="1"/>
      <c r="D130" s="1"/>
      <c r="E130" s="1"/>
      <c r="F130" s="9"/>
      <c r="G130" s="1"/>
      <c r="H130" s="1"/>
      <c r="I130" s="1"/>
      <c r="J130" s="14"/>
      <c r="K130" s="1"/>
      <c r="L130" s="1"/>
      <c r="M130" s="1"/>
      <c r="N130" s="1"/>
      <c r="O130" s="1"/>
      <c r="P130" s="1"/>
      <c r="Q130" s="1"/>
      <c r="R130" s="1"/>
      <c r="S130" s="42">
        <f t="shared" si="29"/>
        <v>0.5809520366477816</v>
      </c>
      <c r="T130" s="34">
        <f t="shared" si="30"/>
        <v>0.5331600000000001</v>
      </c>
      <c r="U130" s="36">
        <f t="shared" si="40"/>
        <v>0.3679</v>
      </c>
      <c r="V130" s="41">
        <f t="shared" si="32"/>
        <v>1.7390999999999999</v>
      </c>
      <c r="W130" s="38">
        <f t="shared" si="33"/>
        <v>0.9618080123123325</v>
      </c>
      <c r="X130" s="34">
        <f t="shared" si="34"/>
        <v>0.94932</v>
      </c>
      <c r="Y130" s="34">
        <f t="shared" si="41"/>
        <v>0.6229</v>
      </c>
      <c r="Z130" s="13"/>
      <c r="AA130" s="1"/>
      <c r="AB130" s="1"/>
      <c r="AC130" s="14"/>
    </row>
    <row r="131" spans="1:29" ht="12.75">
      <c r="A131" s="23">
        <v>3120</v>
      </c>
      <c r="B131" s="13"/>
      <c r="C131" s="1"/>
      <c r="D131" s="1"/>
      <c r="E131" s="1"/>
      <c r="F131" s="9"/>
      <c r="G131" s="1"/>
      <c r="H131" s="1"/>
      <c r="I131" s="1"/>
      <c r="J131" s="14"/>
      <c r="K131" s="1"/>
      <c r="L131" s="1"/>
      <c r="M131" s="1"/>
      <c r="N131" s="1"/>
      <c r="O131" s="1"/>
      <c r="P131" s="1"/>
      <c r="Q131" s="1"/>
      <c r="R131" s="1"/>
      <c r="S131" s="42">
        <f t="shared" si="29"/>
        <v>0.590806034282409</v>
      </c>
      <c r="T131" s="34">
        <f t="shared" si="30"/>
        <v>0.5424</v>
      </c>
      <c r="U131" s="36">
        <f t="shared" si="40"/>
        <v>0.3739</v>
      </c>
      <c r="V131" s="41">
        <f t="shared" si="32"/>
        <v>1.7731999999999999</v>
      </c>
      <c r="W131" s="38">
        <f t="shared" si="33"/>
        <v>0.9789130648101763</v>
      </c>
      <c r="X131" s="34">
        <f t="shared" si="34"/>
        <v>0.9667199999999998</v>
      </c>
      <c r="Y131" s="34">
        <f t="shared" si="41"/>
        <v>0.6339000000000001</v>
      </c>
      <c r="Z131" s="13"/>
      <c r="AA131" s="1"/>
      <c r="AB131" s="1"/>
      <c r="AC131" s="14"/>
    </row>
    <row r="132" spans="1:29" ht="12.75">
      <c r="A132" s="23">
        <v>3180</v>
      </c>
      <c r="B132" s="13"/>
      <c r="C132" s="1"/>
      <c r="D132" s="1"/>
      <c r="E132" s="1"/>
      <c r="F132" s="9"/>
      <c r="G132" s="1"/>
      <c r="H132" s="1"/>
      <c r="I132" s="1"/>
      <c r="J132" s="14"/>
      <c r="K132" s="1"/>
      <c r="L132" s="1"/>
      <c r="M132" s="1"/>
      <c r="N132" s="1"/>
      <c r="O132" s="1"/>
      <c r="P132" s="1"/>
      <c r="Q132" s="1"/>
      <c r="R132" s="1"/>
      <c r="S132" s="42">
        <f t="shared" si="29"/>
        <v>0.6006600319170363</v>
      </c>
      <c r="T132" s="34">
        <f t="shared" si="30"/>
        <v>0.5516399999999999</v>
      </c>
      <c r="U132" s="36">
        <f t="shared" si="40"/>
        <v>0.3799</v>
      </c>
      <c r="V132" s="41">
        <f t="shared" si="32"/>
        <v>1.8073000000000001</v>
      </c>
      <c r="W132" s="38">
        <f t="shared" si="33"/>
        <v>0.99601811730802</v>
      </c>
      <c r="X132" s="34">
        <f t="shared" si="34"/>
        <v>0.9841199999999999</v>
      </c>
      <c r="Y132" s="34">
        <f t="shared" si="41"/>
        <v>0.6449000000000001</v>
      </c>
      <c r="Z132" s="13"/>
      <c r="AA132" s="1"/>
      <c r="AB132" s="1"/>
      <c r="AC132" s="14"/>
    </row>
    <row r="133" spans="1:29" ht="12.75">
      <c r="A133" s="23">
        <v>3240</v>
      </c>
      <c r="B133" s="13"/>
      <c r="C133" s="1"/>
      <c r="D133" s="1"/>
      <c r="E133" s="1"/>
      <c r="F133" s="9"/>
      <c r="G133" s="1"/>
      <c r="H133" s="1"/>
      <c r="I133" s="1"/>
      <c r="J133" s="14"/>
      <c r="K133" s="1"/>
      <c r="L133" s="1"/>
      <c r="M133" s="1"/>
      <c r="N133" s="1"/>
      <c r="O133" s="1"/>
      <c r="P133" s="1"/>
      <c r="Q133" s="1"/>
      <c r="R133" s="1"/>
      <c r="S133" s="42">
        <f t="shared" si="29"/>
        <v>0.6105140295516637</v>
      </c>
      <c r="T133" s="34">
        <f t="shared" si="30"/>
        <v>0.5608799999999999</v>
      </c>
      <c r="U133" s="36">
        <f t="shared" si="40"/>
        <v>0.38589999999999997</v>
      </c>
      <c r="V133" s="41">
        <f t="shared" si="32"/>
        <v>1.8414000000000001</v>
      </c>
      <c r="W133" s="38">
        <f t="shared" si="33"/>
        <v>1.0131231698058638</v>
      </c>
      <c r="X133" s="34">
        <f t="shared" si="34"/>
        <v>1.00152</v>
      </c>
      <c r="Y133" s="34">
        <f>(6.19+(1.1*A133/60))/100</f>
        <v>0.6559</v>
      </c>
      <c r="Z133" s="13"/>
      <c r="AA133" s="1"/>
      <c r="AB133" s="1"/>
      <c r="AC133" s="14"/>
    </row>
    <row r="134" spans="1:29" ht="12.75">
      <c r="A134" s="23">
        <v>3300</v>
      </c>
      <c r="B134" s="13"/>
      <c r="C134" s="1"/>
      <c r="D134" s="1"/>
      <c r="E134" s="1"/>
      <c r="F134" s="9"/>
      <c r="G134" s="1"/>
      <c r="H134" s="1"/>
      <c r="I134" s="1"/>
      <c r="J134" s="14"/>
      <c r="K134" s="1"/>
      <c r="L134" s="1"/>
      <c r="M134" s="1"/>
      <c r="N134" s="1"/>
      <c r="O134" s="1"/>
      <c r="P134" s="1"/>
      <c r="Q134" s="1"/>
      <c r="R134" s="1"/>
      <c r="S134" s="42">
        <f aca="true" t="shared" si="42" ref="S134:S139">IF(A134&lt;900,(120+(A134/60)*17.7*1.2)/1936.27,(438+((A134-900)/60)*15.9*1.2)/1936.27)</f>
        <v>0.620368027186291</v>
      </c>
      <c r="T134" s="34">
        <f aca="true" t="shared" si="43" ref="T134:T139">((5.16+(A134/60)*0.77)*1.2)/100</f>
        <v>0.5701200000000001</v>
      </c>
      <c r="U134" s="36">
        <f t="shared" si="40"/>
        <v>0.39189999999999997</v>
      </c>
      <c r="V134" s="41">
        <f aca="true" t="shared" si="44" ref="V134:V139">(A134/60)*3.41/100</f>
        <v>1.8755000000000002</v>
      </c>
      <c r="W134" s="38">
        <f aca="true" t="shared" si="45" ref="W134:W139">IF(A134&lt;900,(120+(A134/60)*30.6*1.2)/1936.27,(670+((A134-900)/60)*27.6*1.2)/1936.27)</f>
        <v>1.0302282223037076</v>
      </c>
      <c r="X134" s="34">
        <f aca="true" t="shared" si="46" ref="X134:X139">((5.16+(A134/60)*1.45)*1.2)/100</f>
        <v>1.01892</v>
      </c>
      <c r="Y134" s="34">
        <f aca="true" t="shared" si="47" ref="Y134:Y139">(6.19+(1.1*A134/60))/100</f>
        <v>0.6669000000000002</v>
      </c>
      <c r="Z134" s="13"/>
      <c r="AA134" s="1"/>
      <c r="AB134" s="1"/>
      <c r="AC134" s="14"/>
    </row>
    <row r="135" spans="1:29" ht="12.75">
      <c r="A135" s="23">
        <v>3360</v>
      </c>
      <c r="B135" s="13"/>
      <c r="C135" s="1"/>
      <c r="D135" s="1"/>
      <c r="E135" s="1"/>
      <c r="F135" s="9"/>
      <c r="G135" s="1"/>
      <c r="H135" s="1"/>
      <c r="I135" s="1"/>
      <c r="J135" s="14"/>
      <c r="K135" s="1"/>
      <c r="L135" s="1"/>
      <c r="M135" s="1"/>
      <c r="N135" s="1"/>
      <c r="O135" s="1"/>
      <c r="P135" s="1"/>
      <c r="Q135" s="1"/>
      <c r="R135" s="1"/>
      <c r="S135" s="42">
        <f t="shared" si="42"/>
        <v>0.6302220248209186</v>
      </c>
      <c r="T135" s="34">
        <f t="shared" si="43"/>
        <v>0.57936</v>
      </c>
      <c r="U135" s="36">
        <f t="shared" si="40"/>
        <v>0.3979</v>
      </c>
      <c r="V135" s="41">
        <f t="shared" si="44"/>
        <v>1.9096000000000002</v>
      </c>
      <c r="W135" s="38">
        <f t="shared" si="45"/>
        <v>1.0473332748015516</v>
      </c>
      <c r="X135" s="34">
        <f t="shared" si="46"/>
        <v>1.03632</v>
      </c>
      <c r="Y135" s="34">
        <f t="shared" si="47"/>
        <v>0.6779000000000001</v>
      </c>
      <c r="Z135" s="13"/>
      <c r="AA135" s="1"/>
      <c r="AB135" s="1"/>
      <c r="AC135" s="14"/>
    </row>
    <row r="136" spans="1:29" ht="12.75">
      <c r="A136" s="23">
        <v>3420</v>
      </c>
      <c r="B136" s="13"/>
      <c r="C136" s="1"/>
      <c r="D136" s="1"/>
      <c r="E136" s="1"/>
      <c r="F136" s="9"/>
      <c r="G136" s="1"/>
      <c r="H136" s="1"/>
      <c r="I136" s="1"/>
      <c r="J136" s="14"/>
      <c r="K136" s="1"/>
      <c r="L136" s="1"/>
      <c r="M136" s="1"/>
      <c r="N136" s="1"/>
      <c r="O136" s="1"/>
      <c r="P136" s="1"/>
      <c r="Q136" s="1"/>
      <c r="R136" s="1"/>
      <c r="S136" s="42">
        <f t="shared" si="42"/>
        <v>0.6400760224555461</v>
      </c>
      <c r="T136" s="34">
        <f t="shared" si="43"/>
        <v>0.5885999999999999</v>
      </c>
      <c r="U136" s="36">
        <f t="shared" si="40"/>
        <v>0.4039</v>
      </c>
      <c r="V136" s="41">
        <f t="shared" si="44"/>
        <v>1.9437</v>
      </c>
      <c r="W136" s="38">
        <f t="shared" si="45"/>
        <v>1.0644383272993951</v>
      </c>
      <c r="X136" s="34">
        <f t="shared" si="46"/>
        <v>1.0537199999999998</v>
      </c>
      <c r="Y136" s="34">
        <f t="shared" si="47"/>
        <v>0.6889000000000002</v>
      </c>
      <c r="Z136" s="13"/>
      <c r="AA136" s="1"/>
      <c r="AB136" s="1"/>
      <c r="AC136" s="14"/>
    </row>
    <row r="137" spans="1:29" ht="12.75">
      <c r="A137" s="23">
        <v>3480</v>
      </c>
      <c r="B137" s="13"/>
      <c r="C137" s="1"/>
      <c r="D137" s="1"/>
      <c r="E137" s="1"/>
      <c r="F137" s="9"/>
      <c r="G137" s="1"/>
      <c r="H137" s="1"/>
      <c r="I137" s="1"/>
      <c r="J137" s="14"/>
      <c r="K137" s="1"/>
      <c r="L137" s="1"/>
      <c r="M137" s="1"/>
      <c r="N137" s="1"/>
      <c r="O137" s="1"/>
      <c r="P137" s="1"/>
      <c r="Q137" s="1"/>
      <c r="R137" s="1"/>
      <c r="S137" s="42">
        <f t="shared" si="42"/>
        <v>0.6499300200901734</v>
      </c>
      <c r="T137" s="34">
        <f t="shared" si="43"/>
        <v>0.59784</v>
      </c>
      <c r="U137" s="36">
        <f t="shared" si="40"/>
        <v>0.40989999999999993</v>
      </c>
      <c r="V137" s="41">
        <f t="shared" si="44"/>
        <v>1.9778</v>
      </c>
      <c r="W137" s="38">
        <f t="shared" si="45"/>
        <v>1.081543379797239</v>
      </c>
      <c r="X137" s="34">
        <f t="shared" si="46"/>
        <v>1.0711199999999999</v>
      </c>
      <c r="Y137" s="34">
        <f t="shared" si="47"/>
        <v>0.6999000000000001</v>
      </c>
      <c r="Z137" s="13"/>
      <c r="AA137" s="1"/>
      <c r="AB137" s="1"/>
      <c r="AC137" s="14"/>
    </row>
    <row r="138" spans="1:29" ht="12.75">
      <c r="A138" s="23">
        <v>3540</v>
      </c>
      <c r="B138" s="13"/>
      <c r="C138" s="1"/>
      <c r="D138" s="1"/>
      <c r="E138" s="1"/>
      <c r="F138" s="9"/>
      <c r="G138" s="1"/>
      <c r="H138" s="1"/>
      <c r="I138" s="1"/>
      <c r="J138" s="14"/>
      <c r="K138" s="1"/>
      <c r="L138" s="1"/>
      <c r="M138" s="1"/>
      <c r="N138" s="1"/>
      <c r="O138" s="1"/>
      <c r="P138" s="1"/>
      <c r="Q138" s="1"/>
      <c r="R138" s="1"/>
      <c r="S138" s="42">
        <f t="shared" si="42"/>
        <v>0.6597840177248008</v>
      </c>
      <c r="T138" s="34">
        <f t="shared" si="43"/>
        <v>0.60708</v>
      </c>
      <c r="U138" s="36">
        <f t="shared" si="40"/>
        <v>0.41589999999999994</v>
      </c>
      <c r="V138" s="41">
        <f t="shared" si="44"/>
        <v>2.0119</v>
      </c>
      <c r="W138" s="38">
        <f t="shared" si="45"/>
        <v>1.0986484322950827</v>
      </c>
      <c r="X138" s="34">
        <f t="shared" si="46"/>
        <v>1.08852</v>
      </c>
      <c r="Y138" s="34">
        <f t="shared" si="47"/>
        <v>0.7109000000000001</v>
      </c>
      <c r="Z138" s="13"/>
      <c r="AA138" s="1"/>
      <c r="AB138" s="1"/>
      <c r="AC138" s="14"/>
    </row>
    <row r="139" spans="1:29" ht="13.5" thickBot="1">
      <c r="A139" s="23">
        <v>3600</v>
      </c>
      <c r="B139" s="24"/>
      <c r="C139" s="25"/>
      <c r="D139" s="25"/>
      <c r="E139" s="25"/>
      <c r="F139" s="9"/>
      <c r="G139" s="25"/>
      <c r="H139" s="25"/>
      <c r="I139" s="25"/>
      <c r="J139" s="27"/>
      <c r="K139" s="25"/>
      <c r="L139" s="25"/>
      <c r="M139" s="25"/>
      <c r="N139" s="25"/>
      <c r="O139" s="25"/>
      <c r="P139" s="25"/>
      <c r="Q139" s="25"/>
      <c r="R139" s="25"/>
      <c r="S139" s="42">
        <f t="shared" si="42"/>
        <v>0.6696380153594281</v>
      </c>
      <c r="T139" s="34">
        <f t="shared" si="43"/>
        <v>0.61632</v>
      </c>
      <c r="U139" s="36">
        <f t="shared" si="40"/>
        <v>0.4219</v>
      </c>
      <c r="V139" s="41">
        <f t="shared" si="44"/>
        <v>2.0460000000000003</v>
      </c>
      <c r="W139" s="38">
        <f t="shared" si="45"/>
        <v>1.1157534847929265</v>
      </c>
      <c r="X139" s="34">
        <f t="shared" si="46"/>
        <v>1.10592</v>
      </c>
      <c r="Y139" s="34">
        <f t="shared" si="47"/>
        <v>0.7219000000000001</v>
      </c>
      <c r="Z139" s="24"/>
      <c r="AA139" s="25"/>
      <c r="AB139" s="25"/>
      <c r="AC139" s="27"/>
    </row>
  </sheetData>
  <mergeCells count="11">
    <mergeCell ref="K1:R1"/>
    <mergeCell ref="O2:R2"/>
    <mergeCell ref="Z1:AC1"/>
    <mergeCell ref="Z2:AC2"/>
    <mergeCell ref="B2:E2"/>
    <mergeCell ref="B1:J1"/>
    <mergeCell ref="F2:J2"/>
    <mergeCell ref="S2:U2"/>
    <mergeCell ref="S1:Y1"/>
    <mergeCell ref="W2:Y2"/>
    <mergeCell ref="K2:N2"/>
  </mergeCells>
  <conditionalFormatting sqref="E5:E69">
    <cfRule type="cellIs" priority="1" dxfId="0" operator="equal" stopIfTrue="1">
      <formula>MIN($A$14,$A$18,$A$21,$A$24)</formula>
    </cfRule>
  </conditionalFormatting>
  <conditionalFormatting sqref="C5:D69">
    <cfRule type="cellIs" priority="2" dxfId="0" operator="equal" stopIfTrue="1">
      <formula>MIN($A$12,$A$16,$A$19,$A$22)</formula>
    </cfRule>
  </conditionalFormatting>
  <conditionalFormatting sqref="H5:I69">
    <cfRule type="cellIs" priority="3" dxfId="0" operator="equal" stopIfTrue="1">
      <formula>MIN($B$12,$B$16,$B$19,$B$22)</formula>
    </cfRule>
  </conditionalFormatting>
  <conditionalFormatting sqref="L5:M54">
    <cfRule type="cellIs" priority="4" dxfId="0" operator="equal" stopIfTrue="1">
      <formula>MIN($C$12,$C$16,$C$19,$C$22)</formula>
    </cfRule>
  </conditionalFormatting>
  <conditionalFormatting sqref="Q5:Q54">
    <cfRule type="cellIs" priority="5" dxfId="0" operator="equal" stopIfTrue="1">
      <formula>MIN($D$12,$D$16,$D$19,$D$22)</formula>
    </cfRule>
  </conditionalFormatting>
  <conditionalFormatting sqref="S5:U139">
    <cfRule type="cellIs" priority="6" dxfId="0" operator="equal" stopIfTrue="1">
      <formula>MIN($E$16,$E$20,$E$12)</formula>
    </cfRule>
  </conditionalFormatting>
  <conditionalFormatting sqref="W5:Y139">
    <cfRule type="cellIs" priority="7" dxfId="0" operator="equal" stopIfTrue="1">
      <formula>MIN($F$16,$F$20,$E$12)</formula>
    </cfRule>
  </conditionalFormatting>
  <conditionalFormatting sqref="V5:V139">
    <cfRule type="cellIs" priority="8" dxfId="0" operator="equal" stopIfTrue="1">
      <formula>MIN($E$12,$E$16,$E$20)</formula>
    </cfRule>
  </conditionalFormatting>
  <conditionalFormatting sqref="AA5:AC89">
    <cfRule type="cellIs" priority="9" dxfId="0" operator="equal" stopIfTrue="1">
      <formula>MIN($G$11,$G$15,$G$19,$G$22)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Velirbis &amp; Formag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Rizzo</dc:creator>
  <cp:keywords/>
  <dc:description/>
  <cp:lastModifiedBy>Gabriella</cp:lastModifiedBy>
  <cp:lastPrinted>2002-05-08T18:09:51Z</cp:lastPrinted>
  <dcterms:created xsi:type="dcterms:W3CDTF">2000-04-17T19:45:53Z</dcterms:created>
  <dcterms:modified xsi:type="dcterms:W3CDTF">2002-05-08T18:11:45Z</dcterms:modified>
  <cp:category/>
  <cp:version/>
  <cp:contentType/>
  <cp:contentStatus/>
</cp:coreProperties>
</file>