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VerificaSezioneCircolareAlloSLU" sheetId="1" r:id="rId1"/>
  </sheets>
  <definedNames/>
  <calcPr fullCalcOnLoad="1"/>
</workbook>
</file>

<file path=xl/sharedStrings.xml><?xml version="1.0" encoding="utf-8"?>
<sst xmlns="http://schemas.openxmlformats.org/spreadsheetml/2006/main" count="230" uniqueCount="103">
  <si>
    <r>
      <t>f</t>
    </r>
    <r>
      <rPr>
        <vertAlign val="subscript"/>
        <sz val="10"/>
        <rFont val="Comic Sans MS"/>
        <family val="4"/>
      </rPr>
      <t>sk</t>
    </r>
    <r>
      <rPr>
        <sz val="10"/>
        <rFont val="Comic Sans MS"/>
        <family val="4"/>
      </rPr>
      <t>=</t>
    </r>
  </si>
  <si>
    <t>MPa</t>
  </si>
  <si>
    <r>
      <t>f</t>
    </r>
    <r>
      <rPr>
        <vertAlign val="subscript"/>
        <sz val="10"/>
        <rFont val="Comic Sans MS"/>
        <family val="4"/>
      </rPr>
      <t>sd</t>
    </r>
    <r>
      <rPr>
        <sz val="10"/>
        <rFont val="Comic Sans MS"/>
        <family val="4"/>
      </rPr>
      <t>=</t>
    </r>
  </si>
  <si>
    <r>
      <t>R</t>
    </r>
    <r>
      <rPr>
        <vertAlign val="subscript"/>
        <sz val="10"/>
        <rFont val="Comic Sans MS"/>
        <family val="4"/>
      </rPr>
      <t>ck</t>
    </r>
    <r>
      <rPr>
        <sz val="10"/>
        <rFont val="Comic Sans MS"/>
        <family val="4"/>
      </rPr>
      <t>=</t>
    </r>
  </si>
  <si>
    <r>
      <t>f'</t>
    </r>
    <r>
      <rPr>
        <vertAlign val="subscript"/>
        <sz val="10"/>
        <rFont val="Comic Sans MS"/>
        <family val="4"/>
      </rPr>
      <t>cd</t>
    </r>
    <r>
      <rPr>
        <sz val="10"/>
        <rFont val="Comic Sans MS"/>
        <family val="4"/>
      </rPr>
      <t>=</t>
    </r>
  </si>
  <si>
    <r>
      <t>M</t>
    </r>
    <r>
      <rPr>
        <vertAlign val="subscript"/>
        <sz val="10"/>
        <rFont val="Comic Sans MS"/>
        <family val="4"/>
      </rPr>
      <t>Sd</t>
    </r>
    <r>
      <rPr>
        <sz val="10"/>
        <rFont val="Comic Sans MS"/>
        <family val="4"/>
      </rPr>
      <t>=</t>
    </r>
  </si>
  <si>
    <t>kNm</t>
  </si>
  <si>
    <t>kN</t>
  </si>
  <si>
    <r>
      <t>mm</t>
    </r>
    <r>
      <rPr>
        <vertAlign val="superscript"/>
        <sz val="10"/>
        <rFont val="Comic Sans MS"/>
        <family val="4"/>
      </rPr>
      <t>2</t>
    </r>
  </si>
  <si>
    <r>
      <t>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=</t>
    </r>
  </si>
  <si>
    <t>mm</t>
  </si>
  <si>
    <t>Nmm</t>
  </si>
  <si>
    <t>d'=</t>
  </si>
  <si>
    <t>N</t>
  </si>
  <si>
    <r>
      <t>y</t>
    </r>
    <r>
      <rPr>
        <vertAlign val="subscript"/>
        <sz val="10"/>
        <rFont val="Comic Sans MS"/>
        <family val="4"/>
      </rPr>
      <t>c,1</t>
    </r>
    <r>
      <rPr>
        <sz val="10"/>
        <rFont val="Comic Sans MS"/>
        <family val="4"/>
      </rPr>
      <t>=</t>
    </r>
  </si>
  <si>
    <r>
      <t>y</t>
    </r>
    <r>
      <rPr>
        <vertAlign val="subscript"/>
        <sz val="10"/>
        <rFont val="Comic Sans MS"/>
        <family val="4"/>
      </rPr>
      <t>c,2</t>
    </r>
    <r>
      <rPr>
        <sz val="10"/>
        <rFont val="Comic Sans MS"/>
        <family val="4"/>
      </rPr>
      <t>=</t>
    </r>
  </si>
  <si>
    <t>Verifica di una sezione circolare pressoinflessa</t>
  </si>
  <si>
    <t>Si effettua la verifica allo stato limite ultimo per tensioni normali di una sezione circolare.</t>
  </si>
  <si>
    <t>- Dati geometrici</t>
  </si>
  <si>
    <t>D=</t>
  </si>
  <si>
    <r>
      <t>A</t>
    </r>
    <r>
      <rPr>
        <vertAlign val="subscript"/>
        <sz val="10"/>
        <rFont val="Comic Sans MS"/>
        <family val="4"/>
      </rPr>
      <t>s,i</t>
    </r>
    <r>
      <rPr>
        <sz val="10"/>
        <rFont val="Comic Sans MS"/>
        <family val="4"/>
      </rPr>
      <t>=</t>
    </r>
  </si>
  <si>
    <t>- Dati meccanici</t>
  </si>
  <si>
    <t>- Caratteristiche della sollecitazione</t>
  </si>
  <si>
    <r>
      <t>N</t>
    </r>
    <r>
      <rPr>
        <vertAlign val="subscript"/>
        <sz val="10"/>
        <rFont val="Comic Sans MS"/>
        <family val="4"/>
      </rPr>
      <t>Sd</t>
    </r>
    <r>
      <rPr>
        <sz val="10"/>
        <rFont val="Comic Sans MS"/>
        <family val="4"/>
      </rPr>
      <t>=</t>
    </r>
  </si>
  <si>
    <t>1. Ricerca dell'asse neutro allo S.L.U.</t>
  </si>
  <si>
    <t>Si attuerà un procedimento iterativo per la soluzione dell'equazione di equilibrio alla traslazione lungo l'asse dell'elemento</t>
  </si>
  <si>
    <t>in cui</t>
  </si>
  <si>
    <r>
      <t>Il procedimento iterativo sarà condotto con l'ausilio del Metodo della Tangente che, a partire da due valori di 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 xml:space="preserve"> in cui F(y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) assume segno diverso, procede in con successive approssimazioni lineari a restringere l'intervallo tra tali valori di 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.</t>
    </r>
  </si>
  <si>
    <r>
      <t>Per questa ragione bisogna dapprima trovare un intervallo iniziale di valori di 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 xml:space="preserve"> in cui la funzione F(y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) crescente con 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, assuma valori di segno diverso.</t>
    </r>
  </si>
  <si>
    <t>Il primo valore di tentativo che si considera è</t>
  </si>
  <si>
    <t>Il contributo del calcestruzzo, nell'ipotesi di stress-block, si può facilmente ottenere applicando la formula seguente:</t>
  </si>
  <si>
    <r>
      <t>y</t>
    </r>
    <r>
      <rPr>
        <vertAlign val="subscript"/>
        <sz val="10"/>
        <rFont val="Comic Sans MS"/>
        <family val="4"/>
      </rPr>
      <t>c,1</t>
    </r>
    <r>
      <rPr>
        <sz val="10"/>
        <rFont val="Comic Sans MS"/>
        <family val="4"/>
      </rPr>
      <t>=y</t>
    </r>
    <r>
      <rPr>
        <vertAlign val="subscript"/>
        <sz val="10"/>
        <rFont val="Comic Sans MS"/>
        <family val="4"/>
      </rPr>
      <t>2,3</t>
    </r>
    <r>
      <rPr>
        <sz val="10"/>
        <rFont val="Comic Sans MS"/>
        <family val="4"/>
      </rPr>
      <t>=</t>
    </r>
  </si>
  <si>
    <t>=</t>
  </si>
  <si>
    <r>
      <t>q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c,1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</si>
  <si>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c,1</t>
    </r>
    <r>
      <rPr>
        <sz val="10"/>
        <rFont val="Comic Sans MS"/>
        <family val="4"/>
      </rPr>
      <t>)=</t>
    </r>
  </si>
  <si>
    <r>
      <t>Quanto alle tensione nelle armature, bisogna valutarne la deformazione per l'assegnata posizione dell'asse neuto 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; in questo modo è possibile risalire alle corrispondenti tensioni ed alle loro risultanti.</t>
    </r>
  </si>
  <si>
    <r>
      <t>q</t>
    </r>
    <r>
      <rPr>
        <vertAlign val="subscript"/>
        <sz val="10"/>
        <rFont val="Comic Sans MS"/>
        <family val="4"/>
      </rPr>
      <t>s,i</t>
    </r>
  </si>
  <si>
    <r>
      <t>y</t>
    </r>
    <r>
      <rPr>
        <vertAlign val="subscript"/>
        <sz val="10"/>
        <rFont val="Comic Sans MS"/>
        <family val="4"/>
      </rPr>
      <t>s,i</t>
    </r>
  </si>
  <si>
    <r>
      <t>e</t>
    </r>
    <r>
      <rPr>
        <vertAlign val="subscript"/>
        <sz val="10"/>
        <rFont val="Comic Sans MS"/>
        <family val="4"/>
      </rPr>
      <t>s,i</t>
    </r>
  </si>
  <si>
    <r>
      <t>s</t>
    </r>
    <r>
      <rPr>
        <vertAlign val="subscript"/>
        <sz val="10"/>
        <rFont val="Comic Sans MS"/>
        <family val="4"/>
      </rPr>
      <t>s,i</t>
    </r>
  </si>
  <si>
    <t>[mm]</t>
  </si>
  <si>
    <t>[rad]</t>
  </si>
  <si>
    <t>[°]</t>
  </si>
  <si>
    <t>[MPa]</t>
  </si>
  <si>
    <r>
      <t>A</t>
    </r>
    <r>
      <rPr>
        <vertAlign val="subscript"/>
        <sz val="10"/>
        <rFont val="Comic Sans MS"/>
        <family val="4"/>
      </rPr>
      <t>s,i</t>
    </r>
  </si>
  <si>
    <r>
      <t>[mm</t>
    </r>
    <r>
      <rPr>
        <vertAlign val="superscript"/>
        <sz val="10"/>
        <rFont val="Comic Sans MS"/>
        <family val="4"/>
      </rPr>
      <t>2</t>
    </r>
    <r>
      <rPr>
        <sz val="10"/>
        <rFont val="Comic Sans MS"/>
        <family val="4"/>
      </rPr>
      <t>]</t>
    </r>
  </si>
  <si>
    <t>[N]</t>
  </si>
  <si>
    <r>
      <t>A</t>
    </r>
    <r>
      <rPr>
        <vertAlign val="subscript"/>
        <sz val="10"/>
        <rFont val="Comic Sans MS"/>
        <family val="4"/>
      </rPr>
      <t>s,i</t>
    </r>
    <r>
      <rPr>
        <sz val="10"/>
        <rFont val="Symbol"/>
        <family val="1"/>
      </rPr>
      <t>s</t>
    </r>
    <r>
      <rPr>
        <vertAlign val="subscript"/>
        <sz val="10"/>
        <rFont val="Comic Sans MS"/>
        <family val="4"/>
      </rPr>
      <t>s,i</t>
    </r>
  </si>
  <si>
    <r>
      <t>N</t>
    </r>
    <r>
      <rPr>
        <vertAlign val="subscript"/>
        <sz val="10"/>
        <rFont val="Comic Sans MS"/>
        <family val="4"/>
      </rPr>
      <t>s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c,1</t>
    </r>
    <r>
      <rPr>
        <sz val="10"/>
        <rFont val="Comic Sans MS"/>
        <family val="4"/>
      </rPr>
      <t>)=</t>
    </r>
  </si>
  <si>
    <t>In definitiva</t>
  </si>
  <si>
    <r>
      <t>F(y</t>
    </r>
    <r>
      <rPr>
        <vertAlign val="subscript"/>
        <sz val="10"/>
        <rFont val="Comic Sans MS"/>
        <family val="4"/>
      </rPr>
      <t>c,1</t>
    </r>
    <r>
      <rPr>
        <sz val="10"/>
        <rFont val="Comic Sans MS"/>
        <family val="4"/>
      </rPr>
      <t>)=</t>
    </r>
  </si>
  <si>
    <t>Il secondo valore di tentativo viene assunto come segue:</t>
  </si>
  <si>
    <r>
      <t>y</t>
    </r>
    <r>
      <rPr>
        <vertAlign val="subscript"/>
        <sz val="10"/>
        <rFont val="Comic Sans MS"/>
        <family val="4"/>
      </rPr>
      <t>c,2</t>
    </r>
    <r>
      <rPr>
        <sz val="10"/>
        <rFont val="Comic Sans MS"/>
        <family val="4"/>
      </rPr>
      <t>=D-d'=</t>
    </r>
  </si>
  <si>
    <r>
      <t>F(y</t>
    </r>
    <r>
      <rPr>
        <vertAlign val="subscript"/>
        <sz val="10"/>
        <rFont val="Comic Sans MS"/>
        <family val="4"/>
      </rPr>
      <t>c,2</t>
    </r>
    <r>
      <rPr>
        <sz val="10"/>
        <rFont val="Comic Sans MS"/>
        <family val="4"/>
      </rPr>
      <t>)=</t>
    </r>
  </si>
  <si>
    <r>
      <t>A questo punto, disponendo di due valori della y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 xml:space="preserve"> in corrispondenza dei quali la F assume segni diversi si può attuare il metodo della tangente che consiste nella ricerca della soluzione dell'equazione F(yc)=0 per successive approssimazioni lineari.</t>
    </r>
  </si>
  <si>
    <t>Posto</t>
  </si>
  <si>
    <r>
      <t>y</t>
    </r>
    <r>
      <rPr>
        <vertAlign val="superscript"/>
        <sz val="10"/>
        <rFont val="Comic Sans MS"/>
        <family val="4"/>
      </rPr>
      <t>(-)</t>
    </r>
    <r>
      <rPr>
        <sz val="10"/>
        <rFont val="Comic Sans MS"/>
        <family val="4"/>
      </rPr>
      <t>=</t>
    </r>
  </si>
  <si>
    <r>
      <t>F</t>
    </r>
    <r>
      <rPr>
        <vertAlign val="superscript"/>
        <sz val="10"/>
        <rFont val="Comic Sans MS"/>
        <family val="4"/>
      </rPr>
      <t>(-)</t>
    </r>
    <r>
      <rPr>
        <sz val="10"/>
        <rFont val="Comic Sans MS"/>
        <family val="4"/>
      </rPr>
      <t>=</t>
    </r>
  </si>
  <si>
    <r>
      <t>y</t>
    </r>
    <r>
      <rPr>
        <vertAlign val="superscript"/>
        <sz val="10"/>
        <rFont val="Comic Sans MS"/>
        <family val="4"/>
      </rPr>
      <t>(+)</t>
    </r>
    <r>
      <rPr>
        <sz val="10"/>
        <rFont val="Comic Sans MS"/>
        <family val="4"/>
      </rPr>
      <t>=</t>
    </r>
  </si>
  <si>
    <t>si applica in maniera iterativa la seguente relazione per la stima della soluzione come interpolazione lineare:</t>
  </si>
  <si>
    <r>
      <t>F</t>
    </r>
    <r>
      <rPr>
        <vertAlign val="superscript"/>
        <sz val="10"/>
        <rFont val="Comic Sans MS"/>
        <family val="4"/>
      </rPr>
      <t>(+)</t>
    </r>
    <r>
      <rPr>
        <sz val="10"/>
        <rFont val="Comic Sans MS"/>
        <family val="4"/>
      </rPr>
      <t>=</t>
    </r>
  </si>
  <si>
    <r>
      <t>3</t>
    </r>
    <r>
      <rPr>
        <b/>
        <vertAlign val="superscript"/>
        <sz val="11"/>
        <rFont val="Comic Sans MS"/>
        <family val="4"/>
      </rPr>
      <t>a</t>
    </r>
    <r>
      <rPr>
        <b/>
        <sz val="11"/>
        <rFont val="Comic Sans MS"/>
        <family val="4"/>
      </rPr>
      <t xml:space="preserve"> Iterazione</t>
    </r>
  </si>
  <si>
    <r>
      <t>q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c,2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</si>
  <si>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c,2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</si>
  <si>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s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c,2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</si>
  <si>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c,3</t>
    </r>
    <r>
      <rPr>
        <sz val="10"/>
        <rFont val="Comic Sans MS"/>
        <family val="4"/>
      </rPr>
      <t>)=</t>
    </r>
  </si>
  <si>
    <r>
      <t>q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c,3</t>
    </r>
    <r>
      <rPr>
        <sz val="10"/>
        <rFont val="Comic Sans MS"/>
        <family val="4"/>
      </rPr>
      <t>)=</t>
    </r>
  </si>
  <si>
    <r>
      <t>y</t>
    </r>
    <r>
      <rPr>
        <vertAlign val="subscript"/>
        <sz val="10"/>
        <rFont val="Comic Sans MS"/>
        <family val="4"/>
      </rPr>
      <t>c,3</t>
    </r>
    <r>
      <rPr>
        <sz val="10"/>
        <rFont val="Comic Sans MS"/>
        <family val="4"/>
      </rPr>
      <t>=</t>
    </r>
  </si>
  <si>
    <r>
      <t>N</t>
    </r>
    <r>
      <rPr>
        <vertAlign val="subscript"/>
        <sz val="10"/>
        <rFont val="Comic Sans MS"/>
        <family val="4"/>
      </rPr>
      <t>s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c,3</t>
    </r>
    <r>
      <rPr>
        <sz val="10"/>
        <rFont val="Comic Sans MS"/>
        <family val="4"/>
      </rPr>
      <t>)=</t>
    </r>
  </si>
  <si>
    <r>
      <t>F(y</t>
    </r>
    <r>
      <rPr>
        <vertAlign val="subscript"/>
        <sz val="10"/>
        <rFont val="Comic Sans MS"/>
        <family val="4"/>
      </rPr>
      <t>c,3</t>
    </r>
    <r>
      <rPr>
        <sz val="10"/>
        <rFont val="Comic Sans MS"/>
        <family val="4"/>
      </rPr>
      <t>)=</t>
    </r>
  </si>
  <si>
    <r>
      <t>4</t>
    </r>
    <r>
      <rPr>
        <b/>
        <vertAlign val="superscript"/>
        <sz val="11"/>
        <rFont val="Comic Sans MS"/>
        <family val="4"/>
      </rPr>
      <t>a</t>
    </r>
    <r>
      <rPr>
        <b/>
        <sz val="11"/>
        <rFont val="Comic Sans MS"/>
        <family val="4"/>
      </rPr>
      <t xml:space="preserve"> Iterazione</t>
    </r>
  </si>
  <si>
    <r>
      <t>F(y</t>
    </r>
    <r>
      <rPr>
        <vertAlign val="subscript"/>
        <sz val="10"/>
        <rFont val="Comic Sans MS"/>
        <family val="4"/>
      </rPr>
      <t>c,4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</si>
  <si>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s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c,4</t>
    </r>
    <r>
      <rPr>
        <sz val="10"/>
        <rFont val="Comic Sans MS"/>
        <family val="4"/>
      </rPr>
      <t>)=</t>
    </r>
  </si>
  <si>
    <r>
      <t>y</t>
    </r>
    <r>
      <rPr>
        <vertAlign val="subscript"/>
        <sz val="10"/>
        <rFont val="Comic Sans MS"/>
        <family val="4"/>
      </rPr>
      <t>c,4</t>
    </r>
    <r>
      <rPr>
        <sz val="10"/>
        <rFont val="Comic Sans MS"/>
        <family val="4"/>
      </rPr>
      <t>=</t>
    </r>
  </si>
  <si>
    <r>
      <t>q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c,4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</si>
  <si>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c,4</t>
    </r>
    <r>
      <rPr>
        <sz val="10"/>
        <rFont val="Comic Sans MS"/>
        <family val="4"/>
      </rPr>
      <t>)=</t>
    </r>
  </si>
  <si>
    <t>Si può ritenere di aver raggiunto la convergenza per un valore:</t>
  </si>
  <si>
    <t>2. Calcolo del momento Ultimo</t>
  </si>
  <si>
    <r>
      <t>A</t>
    </r>
    <r>
      <rPr>
        <vertAlign val="subscript"/>
        <sz val="10"/>
        <rFont val="Comic Sans MS"/>
        <family val="4"/>
      </rPr>
      <t>s,i</t>
    </r>
    <r>
      <rPr>
        <sz val="10"/>
        <rFont val="Symbol"/>
        <family val="1"/>
      </rPr>
      <t>s</t>
    </r>
    <r>
      <rPr>
        <vertAlign val="subscript"/>
        <sz val="10"/>
        <rFont val="Comic Sans MS"/>
        <family val="4"/>
      </rPr>
      <t>s,i</t>
    </r>
    <r>
      <rPr>
        <sz val="10"/>
        <rFont val="Comic Sans MS"/>
        <family val="4"/>
      </rPr>
      <t>(h/2-y</t>
    </r>
    <r>
      <rPr>
        <vertAlign val="subscript"/>
        <sz val="10"/>
        <rFont val="Comic Sans MS"/>
        <family val="4"/>
      </rPr>
      <t>s,i</t>
    </r>
    <r>
      <rPr>
        <sz val="10"/>
        <rFont val="Comic Sans MS"/>
        <family val="4"/>
      </rPr>
      <t>)</t>
    </r>
  </si>
  <si>
    <t>[Nmm]</t>
  </si>
  <si>
    <r>
      <t>M</t>
    </r>
    <r>
      <rPr>
        <vertAlign val="subscript"/>
        <sz val="10"/>
        <rFont val="Comic Sans MS"/>
        <family val="4"/>
      </rPr>
      <t>Rd,s</t>
    </r>
    <r>
      <rPr>
        <sz val="10"/>
        <rFont val="Comic Sans MS"/>
        <family val="4"/>
      </rPr>
      <t>=</t>
    </r>
  </si>
  <si>
    <t>Il contributo dell'armatura al momeno ultimo può essere calcolato completando la tabella riportata sopra con i momenti che corrispondono ad ognuno dei livelli di armatura.</t>
  </si>
  <si>
    <t>Il momento ultimo della sezione può essere ottenuto calcolando il momento risultante delle tensioni di trazione e compressione che si hanno nell'acciaio e nel calcestruzzo:</t>
  </si>
  <si>
    <t>Entrambi i momenti devono essere valutati rispetto al baricentro geometrico della sezione e risulta:</t>
  </si>
  <si>
    <t>Quanto al contributo delle armature, si ha:</t>
  </si>
  <si>
    <r>
      <t>essendo y</t>
    </r>
    <r>
      <rPr>
        <vertAlign val="subscript"/>
        <sz val="10"/>
        <rFont val="Comic Sans MS"/>
        <family val="4"/>
      </rPr>
      <t>c,G</t>
    </r>
    <r>
      <rPr>
        <sz val="10"/>
        <rFont val="Comic Sans MS"/>
        <family val="4"/>
      </rPr>
      <t xml:space="preserve"> la distanza tra i baricentro della zona compressa ed il centro della sezione:</t>
    </r>
  </si>
  <si>
    <r>
      <t>M</t>
    </r>
    <r>
      <rPr>
        <vertAlign val="subscript"/>
        <sz val="10"/>
        <rFont val="Comic Sans MS"/>
        <family val="4"/>
      </rPr>
      <t>Rd,c</t>
    </r>
    <r>
      <rPr>
        <sz val="10"/>
        <rFont val="Comic Sans MS"/>
        <family val="4"/>
      </rPr>
      <t>=</t>
    </r>
  </si>
  <si>
    <r>
      <t>M</t>
    </r>
    <r>
      <rPr>
        <vertAlign val="subscript"/>
        <sz val="14"/>
        <rFont val="Comic Sans MS"/>
        <family val="4"/>
      </rPr>
      <t>Rd</t>
    </r>
    <r>
      <rPr>
        <sz val="14"/>
        <rFont val="Comic Sans MS"/>
        <family val="4"/>
      </rPr>
      <t>=</t>
    </r>
  </si>
  <si>
    <t>In definitiva:</t>
  </si>
  <si>
    <t>e la sezione risulta verificata alo stato limite per tensioni normali poiché risulta:</t>
  </si>
  <si>
    <t>y</t>
  </si>
  <si>
    <t>F(y)</t>
  </si>
  <si>
    <r>
      <t>y</t>
    </r>
    <r>
      <rPr>
        <vertAlign val="superscript"/>
        <sz val="10"/>
        <rFont val="Comic Sans MS"/>
        <family val="4"/>
      </rPr>
      <t>(-)</t>
    </r>
  </si>
  <si>
    <r>
      <t>F</t>
    </r>
    <r>
      <rPr>
        <vertAlign val="superscript"/>
        <sz val="10"/>
        <rFont val="Comic Sans MS"/>
        <family val="4"/>
      </rPr>
      <t>(-)</t>
    </r>
  </si>
  <si>
    <r>
      <t>F</t>
    </r>
    <r>
      <rPr>
        <vertAlign val="superscript"/>
        <sz val="10"/>
        <rFont val="Comic Sans MS"/>
        <family val="4"/>
      </rPr>
      <t>(+)</t>
    </r>
  </si>
  <si>
    <r>
      <t>y</t>
    </r>
    <r>
      <rPr>
        <vertAlign val="superscript"/>
        <sz val="10"/>
        <rFont val="Comic Sans MS"/>
        <family val="4"/>
      </rPr>
      <t>(+)</t>
    </r>
  </si>
  <si>
    <r>
      <t>y</t>
    </r>
    <r>
      <rPr>
        <vertAlign val="subscript"/>
        <sz val="10"/>
        <rFont val="Comic Sans MS"/>
        <family val="4"/>
      </rPr>
      <t>c,3</t>
    </r>
  </si>
  <si>
    <r>
      <t>y</t>
    </r>
    <r>
      <rPr>
        <vertAlign val="subscript"/>
        <sz val="10"/>
        <rFont val="Comic Sans MS"/>
        <family val="4"/>
      </rPr>
      <t>c,5</t>
    </r>
    <r>
      <rPr>
        <sz val="10"/>
        <rFont val="Comic Sans MS"/>
        <family val="4"/>
      </rPr>
      <t>=</t>
    </r>
  </si>
  <si>
    <r>
      <t>5</t>
    </r>
    <r>
      <rPr>
        <b/>
        <vertAlign val="superscript"/>
        <sz val="11"/>
        <rFont val="Comic Sans MS"/>
        <family val="4"/>
      </rPr>
      <t>a</t>
    </r>
    <r>
      <rPr>
        <b/>
        <sz val="11"/>
        <rFont val="Comic Sans MS"/>
        <family val="4"/>
      </rPr>
      <t xml:space="preserve"> Iterazione</t>
    </r>
  </si>
  <si>
    <r>
      <t>F(y</t>
    </r>
    <r>
      <rPr>
        <vertAlign val="subscript"/>
        <sz val="10"/>
        <rFont val="Comic Sans MS"/>
        <family val="4"/>
      </rPr>
      <t>c,5</t>
    </r>
    <r>
      <rPr>
        <sz val="10"/>
        <rFont val="Comic Sans MS"/>
        <family val="4"/>
      </rPr>
      <t>)=</t>
    </r>
  </si>
  <si>
    <r>
      <t>q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c,5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</si>
  <si>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c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c,5</t>
    </r>
    <r>
      <rPr>
        <sz val="10"/>
        <rFont val="Comic Sans MS"/>
        <family val="4"/>
      </rPr>
      <t>)=</t>
    </r>
  </si>
  <si>
    <r>
      <t>N</t>
    </r>
    <r>
      <rPr>
        <vertAlign val="subscript"/>
        <sz val="10"/>
        <rFont val="Comic Sans MS"/>
        <family val="4"/>
      </rPr>
      <t>s</t>
    </r>
    <r>
      <rPr>
        <sz val="10"/>
        <rFont val="Comic Sans MS"/>
        <family val="4"/>
      </rPr>
      <t>(y</t>
    </r>
    <r>
      <rPr>
        <vertAlign val="subscript"/>
        <sz val="10"/>
        <rFont val="Comic Sans MS"/>
        <family val="4"/>
      </rPr>
      <t>c,5</t>
    </r>
    <r>
      <rPr>
        <sz val="10"/>
        <rFont val="Comic Sans MS"/>
        <family val="4"/>
      </rPr>
      <t>)=</t>
    </r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</si>
</sst>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###\°.##"/>
    <numFmt numFmtId="167" formatCode="0.000"/>
    <numFmt numFmtId="168" formatCode="0.00000"/>
    <numFmt numFmtId="169" formatCode="#&quot; &quot;??/100"/>
    <numFmt numFmtId="170" formatCode="0.000E+00"/>
  </numFmts>
  <fonts count="16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vertAlign val="subscript"/>
      <sz val="10"/>
      <name val="Comic Sans MS"/>
      <family val="4"/>
    </font>
    <font>
      <vertAlign val="subscript"/>
      <sz val="12"/>
      <name val="Comic Sans MS"/>
      <family val="4"/>
    </font>
    <font>
      <vertAlign val="superscript"/>
      <sz val="10"/>
      <name val="Comic Sans MS"/>
      <family val="4"/>
    </font>
    <font>
      <b/>
      <sz val="16"/>
      <name val="Comic Sans MS"/>
      <family val="4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1"/>
      <name val="Comic Sans MS"/>
      <family val="4"/>
    </font>
    <font>
      <b/>
      <vertAlign val="superscript"/>
      <sz val="11"/>
      <name val="Comic Sans MS"/>
      <family val="4"/>
    </font>
    <font>
      <sz val="12"/>
      <name val="Symbol"/>
      <family val="1"/>
    </font>
    <font>
      <sz val="14"/>
      <name val="Comic Sans MS"/>
      <family val="4"/>
    </font>
    <font>
      <vertAlign val="subscript"/>
      <sz val="14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left"/>
    </xf>
    <xf numFmtId="164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10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9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2.emf" /><Relationship Id="rId12" Type="http://schemas.openxmlformats.org/officeDocument/2006/relationships/image" Target="../media/image15.emf" /><Relationship Id="rId13" Type="http://schemas.openxmlformats.org/officeDocument/2006/relationships/image" Target="../media/image11.emf" /><Relationship Id="rId1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20</xdr:row>
      <xdr:rowOff>0</xdr:rowOff>
    </xdr:from>
    <xdr:to>
      <xdr:col>5</xdr:col>
      <xdr:colOff>152400</xdr:colOff>
      <xdr:row>32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21343" r="21127"/>
        <a:stretch>
          <a:fillRect/>
        </a:stretch>
      </xdr:blipFill>
      <xdr:spPr>
        <a:xfrm>
          <a:off x="1228725" y="3752850"/>
          <a:ext cx="24003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66675</xdr:rowOff>
    </xdr:from>
    <xdr:to>
      <xdr:col>6</xdr:col>
      <xdr:colOff>0</xdr:colOff>
      <xdr:row>33</xdr:row>
      <xdr:rowOff>19050</xdr:rowOff>
    </xdr:to>
    <xdr:sp>
      <xdr:nvSpPr>
        <xdr:cNvPr id="2" name="Line 11"/>
        <xdr:cNvSpPr>
          <a:spLocks/>
        </xdr:cNvSpPr>
      </xdr:nvSpPr>
      <xdr:spPr>
        <a:xfrm>
          <a:off x="4210050" y="36671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" name="Line 12"/>
        <xdr:cNvSpPr>
          <a:spLocks/>
        </xdr:cNvSpPr>
      </xdr:nvSpPr>
      <xdr:spPr>
        <a:xfrm>
          <a:off x="1219200" y="378142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32</xdr:row>
      <xdr:rowOff>142875</xdr:rowOff>
    </xdr:from>
    <xdr:ext cx="142875" cy="228600"/>
    <xdr:sp>
      <xdr:nvSpPr>
        <xdr:cNvPr id="4" name="TextBox 13"/>
        <xdr:cNvSpPr txBox="1">
          <a:spLocks noChangeArrowheads="1"/>
        </xdr:cNvSpPr>
      </xdr:nvSpPr>
      <xdr:spPr>
        <a:xfrm>
          <a:off x="4819650" y="621030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y</a:t>
          </a:r>
        </a:p>
      </xdr:txBody>
    </xdr:sp>
    <xdr:clientData/>
  </xdr:oneCellAnchor>
  <xdr:twoCellAnchor>
    <xdr:from>
      <xdr:col>5</xdr:col>
      <xdr:colOff>66675</xdr:colOff>
      <xdr:row>25</xdr:row>
      <xdr:rowOff>9525</xdr:rowOff>
    </xdr:from>
    <xdr:to>
      <xdr:col>5</xdr:col>
      <xdr:colOff>361950</xdr:colOff>
      <xdr:row>26</xdr:row>
      <xdr:rowOff>133350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3543300" y="47434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A</a:t>
          </a:r>
          <a:r>
            <a:rPr lang="en-US" cap="none" sz="1000" b="0" i="0" u="none" baseline="-25000">
              <a:latin typeface="Comic Sans MS"/>
              <a:ea typeface="Comic Sans MS"/>
              <a:cs typeface="Comic Sans MS"/>
            </a:rPr>
            <a:t>s,i</a:t>
          </a:r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15"/>
        <xdr:cNvSpPr>
          <a:spLocks/>
        </xdr:cNvSpPr>
      </xdr:nvSpPr>
      <xdr:spPr>
        <a:xfrm rot="10800000">
          <a:off x="4829175" y="492442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24</xdr:row>
      <xdr:rowOff>85725</xdr:rowOff>
    </xdr:from>
    <xdr:ext cx="352425" cy="285750"/>
    <xdr:sp>
      <xdr:nvSpPr>
        <xdr:cNvPr id="7" name="TextBox 18"/>
        <xdr:cNvSpPr txBox="1">
          <a:spLocks noChangeArrowheads="1"/>
        </xdr:cNvSpPr>
      </xdr:nvSpPr>
      <xdr:spPr>
        <a:xfrm>
          <a:off x="5429250" y="462915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N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Sd</a:t>
          </a:r>
        </a:p>
      </xdr:txBody>
    </xdr:sp>
    <xdr:clientData/>
  </xdr:oneCellAnchor>
  <xdr:twoCellAnchor editAs="oneCell">
    <xdr:from>
      <xdr:col>9</xdr:col>
      <xdr:colOff>28575</xdr:colOff>
      <xdr:row>23</xdr:row>
      <xdr:rowOff>57150</xdr:rowOff>
    </xdr:from>
    <xdr:to>
      <xdr:col>9</xdr:col>
      <xdr:colOff>400050</xdr:colOff>
      <xdr:row>29</xdr:row>
      <xdr:rowOff>9525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rcRect l="14160" t="27333" r="80952" b="47111"/>
        <a:stretch>
          <a:fillRect/>
        </a:stretch>
      </xdr:blipFill>
      <xdr:spPr>
        <a:xfrm>
          <a:off x="6210300" y="4410075"/>
          <a:ext cx="371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22</xdr:row>
      <xdr:rowOff>171450</xdr:rowOff>
    </xdr:from>
    <xdr:ext cx="371475" cy="285750"/>
    <xdr:sp>
      <xdr:nvSpPr>
        <xdr:cNvPr id="9" name="TextBox 21"/>
        <xdr:cNvSpPr txBox="1">
          <a:spLocks noChangeArrowheads="1"/>
        </xdr:cNvSpPr>
      </xdr:nvSpPr>
      <xdr:spPr>
        <a:xfrm>
          <a:off x="6181725" y="433387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M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Sd</a:t>
          </a:r>
        </a:p>
      </xdr:txBody>
    </xdr:sp>
    <xdr:clientData/>
  </xdr:oneCellAnchor>
  <xdr:twoCellAnchor editAs="oneCell">
    <xdr:from>
      <xdr:col>7</xdr:col>
      <xdr:colOff>9525</xdr:colOff>
      <xdr:row>59</xdr:row>
      <xdr:rowOff>9525</xdr:rowOff>
    </xdr:from>
    <xdr:to>
      <xdr:col>9</xdr:col>
      <xdr:colOff>476250</xdr:colOff>
      <xdr:row>68</xdr:row>
      <xdr:rowOff>85725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rcRect l="21343" r="21127"/>
        <a:stretch>
          <a:fillRect/>
        </a:stretch>
      </xdr:blipFill>
      <xdr:spPr>
        <a:xfrm>
          <a:off x="4829175" y="12420600"/>
          <a:ext cx="18288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61</xdr:row>
      <xdr:rowOff>142875</xdr:rowOff>
    </xdr:from>
    <xdr:to>
      <xdr:col>10</xdr:col>
      <xdr:colOff>219075</xdr:colOff>
      <xdr:row>61</xdr:row>
      <xdr:rowOff>142875</xdr:rowOff>
    </xdr:to>
    <xdr:sp>
      <xdr:nvSpPr>
        <xdr:cNvPr id="11" name="Line 23"/>
        <xdr:cNvSpPr>
          <a:spLocks/>
        </xdr:cNvSpPr>
      </xdr:nvSpPr>
      <xdr:spPr>
        <a:xfrm>
          <a:off x="4600575" y="12934950"/>
          <a:ext cx="2409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59</xdr:row>
      <xdr:rowOff>0</xdr:rowOff>
    </xdr:from>
    <xdr:to>
      <xdr:col>10</xdr:col>
      <xdr:colOff>142875</xdr:colOff>
      <xdr:row>61</xdr:row>
      <xdr:rowOff>133350</xdr:rowOff>
    </xdr:to>
    <xdr:sp>
      <xdr:nvSpPr>
        <xdr:cNvPr id="12" name="Line 24"/>
        <xdr:cNvSpPr>
          <a:spLocks/>
        </xdr:cNvSpPr>
      </xdr:nvSpPr>
      <xdr:spPr>
        <a:xfrm>
          <a:off x="6934200" y="12411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59</xdr:row>
      <xdr:rowOff>47625</xdr:rowOff>
    </xdr:from>
    <xdr:ext cx="314325" cy="285750"/>
    <xdr:sp>
      <xdr:nvSpPr>
        <xdr:cNvPr id="13" name="TextBox 25"/>
        <xdr:cNvSpPr txBox="1">
          <a:spLocks noChangeArrowheads="1"/>
        </xdr:cNvSpPr>
      </xdr:nvSpPr>
      <xdr:spPr>
        <a:xfrm>
          <a:off x="7400925" y="12458700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y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c,1</a:t>
          </a:r>
        </a:p>
      </xdr:txBody>
    </xdr:sp>
    <xdr:clientData/>
  </xdr:oneCellAnchor>
  <xdr:twoCellAnchor>
    <xdr:from>
      <xdr:col>6</xdr:col>
      <xdr:colOff>390525</xdr:colOff>
      <xdr:row>61</xdr:row>
      <xdr:rowOff>28575</xdr:rowOff>
    </xdr:from>
    <xdr:to>
      <xdr:col>10</xdr:col>
      <xdr:colOff>219075</xdr:colOff>
      <xdr:row>61</xdr:row>
      <xdr:rowOff>28575</xdr:rowOff>
    </xdr:to>
    <xdr:sp>
      <xdr:nvSpPr>
        <xdr:cNvPr id="14" name="Line 26"/>
        <xdr:cNvSpPr>
          <a:spLocks/>
        </xdr:cNvSpPr>
      </xdr:nvSpPr>
      <xdr:spPr>
        <a:xfrm>
          <a:off x="4600575" y="12820650"/>
          <a:ext cx="2409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58</xdr:row>
      <xdr:rowOff>180975</xdr:rowOff>
    </xdr:from>
    <xdr:to>
      <xdr:col>6</xdr:col>
      <xdr:colOff>352425</xdr:colOff>
      <xdr:row>61</xdr:row>
      <xdr:rowOff>19050</xdr:rowOff>
    </xdr:to>
    <xdr:sp>
      <xdr:nvSpPr>
        <xdr:cNvPr id="15" name="Line 27"/>
        <xdr:cNvSpPr>
          <a:spLocks/>
        </xdr:cNvSpPr>
      </xdr:nvSpPr>
      <xdr:spPr>
        <a:xfrm>
          <a:off x="4562475" y="124015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59</xdr:row>
      <xdr:rowOff>38100</xdr:rowOff>
    </xdr:from>
    <xdr:ext cx="590550" cy="285750"/>
    <xdr:sp>
      <xdr:nvSpPr>
        <xdr:cNvPr id="16" name="TextBox 28"/>
        <xdr:cNvSpPr txBox="1">
          <a:spLocks noChangeArrowheads="1"/>
        </xdr:cNvSpPr>
      </xdr:nvSpPr>
      <xdr:spPr>
        <a:xfrm>
          <a:off x="4819650" y="12449175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0.8 y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c,1</a:t>
          </a:r>
        </a:p>
      </xdr:txBody>
    </xdr:sp>
    <xdr:clientData/>
  </xdr:oneCellAnchor>
  <xdr:twoCellAnchor>
    <xdr:from>
      <xdr:col>7</xdr:col>
      <xdr:colOff>219075</xdr:colOff>
      <xdr:row>60</xdr:row>
      <xdr:rowOff>47625</xdr:rowOff>
    </xdr:from>
    <xdr:to>
      <xdr:col>7</xdr:col>
      <xdr:colOff>333375</xdr:colOff>
      <xdr:row>61</xdr:row>
      <xdr:rowOff>28575</xdr:rowOff>
    </xdr:to>
    <xdr:sp>
      <xdr:nvSpPr>
        <xdr:cNvPr id="17" name="Line 29"/>
        <xdr:cNvSpPr>
          <a:spLocks/>
        </xdr:cNvSpPr>
      </xdr:nvSpPr>
      <xdr:spPr>
        <a:xfrm flipV="1">
          <a:off x="5038725" y="12649200"/>
          <a:ext cx="114300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59</xdr:row>
      <xdr:rowOff>104775</xdr:rowOff>
    </xdr:from>
    <xdr:to>
      <xdr:col>7</xdr:col>
      <xdr:colOff>561975</xdr:colOff>
      <xdr:row>61</xdr:row>
      <xdr:rowOff>19050</xdr:rowOff>
    </xdr:to>
    <xdr:sp>
      <xdr:nvSpPr>
        <xdr:cNvPr id="18" name="Line 30"/>
        <xdr:cNvSpPr>
          <a:spLocks/>
        </xdr:cNvSpPr>
      </xdr:nvSpPr>
      <xdr:spPr>
        <a:xfrm flipV="1">
          <a:off x="5191125" y="12515850"/>
          <a:ext cx="19050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59</xdr:row>
      <xdr:rowOff>28575</xdr:rowOff>
    </xdr:from>
    <xdr:to>
      <xdr:col>8</xdr:col>
      <xdr:colOff>161925</xdr:colOff>
      <xdr:row>61</xdr:row>
      <xdr:rowOff>19050</xdr:rowOff>
    </xdr:to>
    <xdr:sp>
      <xdr:nvSpPr>
        <xdr:cNvPr id="19" name="Line 31"/>
        <xdr:cNvSpPr>
          <a:spLocks/>
        </xdr:cNvSpPr>
      </xdr:nvSpPr>
      <xdr:spPr>
        <a:xfrm flipV="1">
          <a:off x="5343525" y="12439650"/>
          <a:ext cx="24765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59</xdr:row>
      <xdr:rowOff>38100</xdr:rowOff>
    </xdr:from>
    <xdr:to>
      <xdr:col>8</xdr:col>
      <xdr:colOff>314325</xdr:colOff>
      <xdr:row>61</xdr:row>
      <xdr:rowOff>28575</xdr:rowOff>
    </xdr:to>
    <xdr:sp>
      <xdr:nvSpPr>
        <xdr:cNvPr id="20" name="Line 32"/>
        <xdr:cNvSpPr>
          <a:spLocks/>
        </xdr:cNvSpPr>
      </xdr:nvSpPr>
      <xdr:spPr>
        <a:xfrm flipV="1">
          <a:off x="5495925" y="12449175"/>
          <a:ext cx="24765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59</xdr:row>
      <xdr:rowOff>38100</xdr:rowOff>
    </xdr:from>
    <xdr:to>
      <xdr:col>8</xdr:col>
      <xdr:colOff>466725</xdr:colOff>
      <xdr:row>61</xdr:row>
      <xdr:rowOff>28575</xdr:rowOff>
    </xdr:to>
    <xdr:sp>
      <xdr:nvSpPr>
        <xdr:cNvPr id="21" name="Line 33"/>
        <xdr:cNvSpPr>
          <a:spLocks/>
        </xdr:cNvSpPr>
      </xdr:nvSpPr>
      <xdr:spPr>
        <a:xfrm flipV="1">
          <a:off x="5648325" y="12449175"/>
          <a:ext cx="24765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59</xdr:row>
      <xdr:rowOff>66675</xdr:rowOff>
    </xdr:from>
    <xdr:to>
      <xdr:col>8</xdr:col>
      <xdr:colOff>600075</xdr:colOff>
      <xdr:row>61</xdr:row>
      <xdr:rowOff>28575</xdr:rowOff>
    </xdr:to>
    <xdr:sp>
      <xdr:nvSpPr>
        <xdr:cNvPr id="22" name="Line 34"/>
        <xdr:cNvSpPr>
          <a:spLocks/>
        </xdr:cNvSpPr>
      </xdr:nvSpPr>
      <xdr:spPr>
        <a:xfrm flipV="1">
          <a:off x="5800725" y="12477750"/>
          <a:ext cx="22860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59</xdr:row>
      <xdr:rowOff>114300</xdr:rowOff>
    </xdr:from>
    <xdr:to>
      <xdr:col>8</xdr:col>
      <xdr:colOff>723900</xdr:colOff>
      <xdr:row>61</xdr:row>
      <xdr:rowOff>28575</xdr:rowOff>
    </xdr:to>
    <xdr:sp>
      <xdr:nvSpPr>
        <xdr:cNvPr id="23" name="Line 35"/>
        <xdr:cNvSpPr>
          <a:spLocks/>
        </xdr:cNvSpPr>
      </xdr:nvSpPr>
      <xdr:spPr>
        <a:xfrm flipV="1">
          <a:off x="5972175" y="12525375"/>
          <a:ext cx="1809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60</xdr:row>
      <xdr:rowOff>0</xdr:rowOff>
    </xdr:from>
    <xdr:to>
      <xdr:col>9</xdr:col>
      <xdr:colOff>95250</xdr:colOff>
      <xdr:row>61</xdr:row>
      <xdr:rowOff>19050</xdr:rowOff>
    </xdr:to>
    <xdr:sp>
      <xdr:nvSpPr>
        <xdr:cNvPr id="24" name="Line 36"/>
        <xdr:cNvSpPr>
          <a:spLocks/>
        </xdr:cNvSpPr>
      </xdr:nvSpPr>
      <xdr:spPr>
        <a:xfrm flipV="1">
          <a:off x="6134100" y="12601575"/>
          <a:ext cx="142875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60</xdr:row>
      <xdr:rowOff>104775</xdr:rowOff>
    </xdr:from>
    <xdr:to>
      <xdr:col>9</xdr:col>
      <xdr:colOff>209550</xdr:colOff>
      <xdr:row>61</xdr:row>
      <xdr:rowOff>28575</xdr:rowOff>
    </xdr:to>
    <xdr:sp>
      <xdr:nvSpPr>
        <xdr:cNvPr id="25" name="Line 37"/>
        <xdr:cNvSpPr>
          <a:spLocks/>
        </xdr:cNvSpPr>
      </xdr:nvSpPr>
      <xdr:spPr>
        <a:xfrm flipV="1">
          <a:off x="6286500" y="12706350"/>
          <a:ext cx="104775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266700</xdr:colOff>
      <xdr:row>99</xdr:row>
      <xdr:rowOff>0</xdr:rowOff>
    </xdr:from>
    <xdr:to>
      <xdr:col>10</xdr:col>
      <xdr:colOff>123825</xdr:colOff>
      <xdr:row>108</xdr:row>
      <xdr:rowOff>76200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rcRect l="21343" r="21127"/>
        <a:stretch>
          <a:fillRect/>
        </a:stretch>
      </xdr:blipFill>
      <xdr:spPr>
        <a:xfrm>
          <a:off x="5086350" y="20297775"/>
          <a:ext cx="18288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108</xdr:row>
      <xdr:rowOff>0</xdr:rowOff>
    </xdr:from>
    <xdr:to>
      <xdr:col>10</xdr:col>
      <xdr:colOff>476250</xdr:colOff>
      <xdr:row>108</xdr:row>
      <xdr:rowOff>0</xdr:rowOff>
    </xdr:to>
    <xdr:sp>
      <xdr:nvSpPr>
        <xdr:cNvPr id="27" name="Line 39"/>
        <xdr:cNvSpPr>
          <a:spLocks/>
        </xdr:cNvSpPr>
      </xdr:nvSpPr>
      <xdr:spPr>
        <a:xfrm>
          <a:off x="4857750" y="22012275"/>
          <a:ext cx="2409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98</xdr:row>
      <xdr:rowOff>180975</xdr:rowOff>
    </xdr:from>
    <xdr:to>
      <xdr:col>10</xdr:col>
      <xdr:colOff>400050</xdr:colOff>
      <xdr:row>108</xdr:row>
      <xdr:rowOff>0</xdr:rowOff>
    </xdr:to>
    <xdr:sp>
      <xdr:nvSpPr>
        <xdr:cNvPr id="28" name="Line 40"/>
        <xdr:cNvSpPr>
          <a:spLocks/>
        </xdr:cNvSpPr>
      </xdr:nvSpPr>
      <xdr:spPr>
        <a:xfrm>
          <a:off x="7191375" y="2028825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99</xdr:row>
      <xdr:rowOff>38100</xdr:rowOff>
    </xdr:from>
    <xdr:ext cx="333375" cy="285750"/>
    <xdr:sp>
      <xdr:nvSpPr>
        <xdr:cNvPr id="29" name="TextBox 41"/>
        <xdr:cNvSpPr txBox="1">
          <a:spLocks noChangeArrowheads="1"/>
        </xdr:cNvSpPr>
      </xdr:nvSpPr>
      <xdr:spPr>
        <a:xfrm>
          <a:off x="7400925" y="20335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y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c,2</a:t>
          </a:r>
        </a:p>
      </xdr:txBody>
    </xdr:sp>
    <xdr:clientData/>
  </xdr:oneCellAnchor>
  <xdr:twoCellAnchor>
    <xdr:from>
      <xdr:col>7</xdr:col>
      <xdr:colOff>38100</xdr:colOff>
      <xdr:row>106</xdr:row>
      <xdr:rowOff>76200</xdr:rowOff>
    </xdr:from>
    <xdr:to>
      <xdr:col>10</xdr:col>
      <xdr:colOff>476250</xdr:colOff>
      <xdr:row>106</xdr:row>
      <xdr:rowOff>76200</xdr:rowOff>
    </xdr:to>
    <xdr:sp>
      <xdr:nvSpPr>
        <xdr:cNvPr id="30" name="Line 42"/>
        <xdr:cNvSpPr>
          <a:spLocks/>
        </xdr:cNvSpPr>
      </xdr:nvSpPr>
      <xdr:spPr>
        <a:xfrm>
          <a:off x="4857750" y="21707475"/>
          <a:ext cx="24098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98</xdr:row>
      <xdr:rowOff>171450</xdr:rowOff>
    </xdr:from>
    <xdr:to>
      <xdr:col>7</xdr:col>
      <xdr:colOff>0</xdr:colOff>
      <xdr:row>106</xdr:row>
      <xdr:rowOff>76200</xdr:rowOff>
    </xdr:to>
    <xdr:sp>
      <xdr:nvSpPr>
        <xdr:cNvPr id="31" name="Line 43"/>
        <xdr:cNvSpPr>
          <a:spLocks/>
        </xdr:cNvSpPr>
      </xdr:nvSpPr>
      <xdr:spPr>
        <a:xfrm>
          <a:off x="4819650" y="202787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101</xdr:row>
      <xdr:rowOff>152400</xdr:rowOff>
    </xdr:from>
    <xdr:ext cx="609600" cy="285750"/>
    <xdr:sp>
      <xdr:nvSpPr>
        <xdr:cNvPr id="32" name="TextBox 44"/>
        <xdr:cNvSpPr txBox="1">
          <a:spLocks noChangeArrowheads="1"/>
        </xdr:cNvSpPr>
      </xdr:nvSpPr>
      <xdr:spPr>
        <a:xfrm>
          <a:off x="4229100" y="2083117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0.8 y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c,2</a:t>
          </a:r>
        </a:p>
      </xdr:txBody>
    </xdr:sp>
    <xdr:clientData/>
  </xdr:oneCellAnchor>
  <xdr:twoCellAnchor>
    <xdr:from>
      <xdr:col>7</xdr:col>
      <xdr:colOff>342900</xdr:colOff>
      <xdr:row>99</xdr:row>
      <xdr:rowOff>47625</xdr:rowOff>
    </xdr:from>
    <xdr:to>
      <xdr:col>8</xdr:col>
      <xdr:colOff>314325</xdr:colOff>
      <xdr:row>102</xdr:row>
      <xdr:rowOff>47625</xdr:rowOff>
    </xdr:to>
    <xdr:sp>
      <xdr:nvSpPr>
        <xdr:cNvPr id="33" name="Line 45"/>
        <xdr:cNvSpPr>
          <a:spLocks/>
        </xdr:cNvSpPr>
      </xdr:nvSpPr>
      <xdr:spPr>
        <a:xfrm flipV="1">
          <a:off x="5162550" y="20345400"/>
          <a:ext cx="5810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99</xdr:row>
      <xdr:rowOff>38100</xdr:rowOff>
    </xdr:from>
    <xdr:to>
      <xdr:col>9</xdr:col>
      <xdr:colOff>9525</xdr:colOff>
      <xdr:row>104</xdr:row>
      <xdr:rowOff>0</xdr:rowOff>
    </xdr:to>
    <xdr:sp>
      <xdr:nvSpPr>
        <xdr:cNvPr id="34" name="Line 46"/>
        <xdr:cNvSpPr>
          <a:spLocks/>
        </xdr:cNvSpPr>
      </xdr:nvSpPr>
      <xdr:spPr>
        <a:xfrm flipV="1">
          <a:off x="5105400" y="20335875"/>
          <a:ext cx="108585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99</xdr:row>
      <xdr:rowOff>142875</xdr:rowOff>
    </xdr:from>
    <xdr:to>
      <xdr:col>9</xdr:col>
      <xdr:colOff>228600</xdr:colOff>
      <xdr:row>105</xdr:row>
      <xdr:rowOff>66675</xdr:rowOff>
    </xdr:to>
    <xdr:sp>
      <xdr:nvSpPr>
        <xdr:cNvPr id="35" name="Line 47"/>
        <xdr:cNvSpPr>
          <a:spLocks/>
        </xdr:cNvSpPr>
      </xdr:nvSpPr>
      <xdr:spPr>
        <a:xfrm flipV="1">
          <a:off x="5162550" y="20440650"/>
          <a:ext cx="1247775" cy="1066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100</xdr:row>
      <xdr:rowOff>104775</xdr:rowOff>
    </xdr:from>
    <xdr:to>
      <xdr:col>9</xdr:col>
      <xdr:colOff>438150</xdr:colOff>
      <xdr:row>106</xdr:row>
      <xdr:rowOff>76200</xdr:rowOff>
    </xdr:to>
    <xdr:sp>
      <xdr:nvSpPr>
        <xdr:cNvPr id="36" name="Line 48"/>
        <xdr:cNvSpPr>
          <a:spLocks/>
        </xdr:cNvSpPr>
      </xdr:nvSpPr>
      <xdr:spPr>
        <a:xfrm flipV="1">
          <a:off x="5324475" y="20593050"/>
          <a:ext cx="129540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101</xdr:row>
      <xdr:rowOff>76200</xdr:rowOff>
    </xdr:from>
    <xdr:to>
      <xdr:col>9</xdr:col>
      <xdr:colOff>581025</xdr:colOff>
      <xdr:row>106</xdr:row>
      <xdr:rowOff>85725</xdr:rowOff>
    </xdr:to>
    <xdr:sp>
      <xdr:nvSpPr>
        <xdr:cNvPr id="37" name="Line 49"/>
        <xdr:cNvSpPr>
          <a:spLocks/>
        </xdr:cNvSpPr>
      </xdr:nvSpPr>
      <xdr:spPr>
        <a:xfrm flipV="1">
          <a:off x="5638800" y="20754975"/>
          <a:ext cx="1123950" cy="962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102</xdr:row>
      <xdr:rowOff>95250</xdr:rowOff>
    </xdr:from>
    <xdr:to>
      <xdr:col>10</xdr:col>
      <xdr:colOff>47625</xdr:colOff>
      <xdr:row>106</xdr:row>
      <xdr:rowOff>76200</xdr:rowOff>
    </xdr:to>
    <xdr:sp>
      <xdr:nvSpPr>
        <xdr:cNvPr id="38" name="Line 50"/>
        <xdr:cNvSpPr>
          <a:spLocks/>
        </xdr:cNvSpPr>
      </xdr:nvSpPr>
      <xdr:spPr>
        <a:xfrm flipV="1">
          <a:off x="5943600" y="20964525"/>
          <a:ext cx="89535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104</xdr:row>
      <xdr:rowOff>38100</xdr:rowOff>
    </xdr:from>
    <xdr:to>
      <xdr:col>10</xdr:col>
      <xdr:colOff>76200</xdr:colOff>
      <xdr:row>106</xdr:row>
      <xdr:rowOff>85725</xdr:rowOff>
    </xdr:to>
    <xdr:sp>
      <xdr:nvSpPr>
        <xdr:cNvPr id="39" name="Line 51"/>
        <xdr:cNvSpPr>
          <a:spLocks/>
        </xdr:cNvSpPr>
      </xdr:nvSpPr>
      <xdr:spPr>
        <a:xfrm flipV="1">
          <a:off x="6353175" y="21288375"/>
          <a:ext cx="51435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59</xdr:row>
      <xdr:rowOff>9525</xdr:rowOff>
    </xdr:from>
    <xdr:to>
      <xdr:col>8</xdr:col>
      <xdr:colOff>304800</xdr:colOff>
      <xdr:row>63</xdr:row>
      <xdr:rowOff>142875</xdr:rowOff>
    </xdr:to>
    <xdr:sp>
      <xdr:nvSpPr>
        <xdr:cNvPr id="40" name="Line 53"/>
        <xdr:cNvSpPr>
          <a:spLocks/>
        </xdr:cNvSpPr>
      </xdr:nvSpPr>
      <xdr:spPr>
        <a:xfrm flipV="1">
          <a:off x="5734050" y="12420600"/>
          <a:ext cx="0" cy="895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61</xdr:row>
      <xdr:rowOff>28575</xdr:rowOff>
    </xdr:from>
    <xdr:to>
      <xdr:col>9</xdr:col>
      <xdr:colOff>285750</xdr:colOff>
      <xdr:row>63</xdr:row>
      <xdr:rowOff>133350</xdr:rowOff>
    </xdr:to>
    <xdr:sp>
      <xdr:nvSpPr>
        <xdr:cNvPr id="41" name="Line 54"/>
        <xdr:cNvSpPr>
          <a:spLocks/>
        </xdr:cNvSpPr>
      </xdr:nvSpPr>
      <xdr:spPr>
        <a:xfrm flipV="1">
          <a:off x="5734050" y="12820650"/>
          <a:ext cx="733425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62</xdr:row>
      <xdr:rowOff>123825</xdr:rowOff>
    </xdr:from>
    <xdr:ext cx="190500" cy="285750"/>
    <xdr:sp>
      <xdr:nvSpPr>
        <xdr:cNvPr id="42" name="TextBox 55"/>
        <xdr:cNvSpPr txBox="1">
          <a:spLocks noChangeArrowheads="1"/>
        </xdr:cNvSpPr>
      </xdr:nvSpPr>
      <xdr:spPr>
        <a:xfrm>
          <a:off x="6181725" y="131064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q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1</a:t>
          </a:r>
        </a:p>
      </xdr:txBody>
    </xdr:sp>
    <xdr:clientData/>
  </xdr:oneCellAnchor>
  <xdr:twoCellAnchor>
    <xdr:from>
      <xdr:col>8</xdr:col>
      <xdr:colOff>561975</xdr:colOff>
      <xdr:row>99</xdr:row>
      <xdr:rowOff>0</xdr:rowOff>
    </xdr:from>
    <xdr:to>
      <xdr:col>8</xdr:col>
      <xdr:colOff>561975</xdr:colOff>
      <xdr:row>103</xdr:row>
      <xdr:rowOff>133350</xdr:rowOff>
    </xdr:to>
    <xdr:sp>
      <xdr:nvSpPr>
        <xdr:cNvPr id="43" name="Line 56"/>
        <xdr:cNvSpPr>
          <a:spLocks/>
        </xdr:cNvSpPr>
      </xdr:nvSpPr>
      <xdr:spPr>
        <a:xfrm flipV="1">
          <a:off x="5991225" y="20297775"/>
          <a:ext cx="0" cy="895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103</xdr:row>
      <xdr:rowOff>123825</xdr:rowOff>
    </xdr:from>
    <xdr:to>
      <xdr:col>9</xdr:col>
      <xdr:colOff>533400</xdr:colOff>
      <xdr:row>106</xdr:row>
      <xdr:rowOff>57150</xdr:rowOff>
    </xdr:to>
    <xdr:sp>
      <xdr:nvSpPr>
        <xdr:cNvPr id="44" name="Line 57"/>
        <xdr:cNvSpPr>
          <a:spLocks/>
        </xdr:cNvSpPr>
      </xdr:nvSpPr>
      <xdr:spPr>
        <a:xfrm>
          <a:off x="5991225" y="21183600"/>
          <a:ext cx="723900" cy="504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28575</xdr:colOff>
      <xdr:row>102</xdr:row>
      <xdr:rowOff>123825</xdr:rowOff>
    </xdr:from>
    <xdr:ext cx="209550" cy="285750"/>
    <xdr:sp>
      <xdr:nvSpPr>
        <xdr:cNvPr id="45" name="TextBox 58"/>
        <xdr:cNvSpPr txBox="1">
          <a:spLocks noChangeArrowheads="1"/>
        </xdr:cNvSpPr>
      </xdr:nvSpPr>
      <xdr:spPr>
        <a:xfrm>
          <a:off x="6210300" y="209931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q</a:t>
          </a:r>
          <a:r>
            <a:rPr lang="en-US" cap="none" sz="1200" b="0" i="0" u="none" baseline="-25000">
              <a:latin typeface="Comic Sans MS"/>
              <a:ea typeface="Comic Sans MS"/>
              <a:cs typeface="Comic Sans MS"/>
            </a:rPr>
            <a:t>2</a:t>
          </a:r>
        </a:p>
      </xdr:txBody>
    </xdr:sp>
    <xdr:clientData/>
  </xdr:oneCellAnchor>
  <xdr:twoCellAnchor editAs="oneCell">
    <xdr:from>
      <xdr:col>8</xdr:col>
      <xdr:colOff>133350</xdr:colOff>
      <xdr:row>75</xdr:row>
      <xdr:rowOff>0</xdr:rowOff>
    </xdr:from>
    <xdr:to>
      <xdr:col>10</xdr:col>
      <xdr:colOff>514350</xdr:colOff>
      <xdr:row>83</xdr:row>
      <xdr:rowOff>180975</xdr:rowOff>
    </xdr:to>
    <xdr:pic>
      <xdr:nvPicPr>
        <xdr:cNvPr id="46" name="Picture 67"/>
        <xdr:cNvPicPr preferRelativeResize="1">
          <a:picLocks noChangeAspect="1"/>
        </xdr:cNvPicPr>
      </xdr:nvPicPr>
      <xdr:blipFill>
        <a:blip r:embed="rId1"/>
        <a:srcRect l="21343" r="21127"/>
        <a:stretch>
          <a:fillRect/>
        </a:stretch>
      </xdr:blipFill>
      <xdr:spPr>
        <a:xfrm>
          <a:off x="5562600" y="15840075"/>
          <a:ext cx="1743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77</xdr:row>
      <xdr:rowOff>66675</xdr:rowOff>
    </xdr:from>
    <xdr:to>
      <xdr:col>11</xdr:col>
      <xdr:colOff>571500</xdr:colOff>
      <xdr:row>77</xdr:row>
      <xdr:rowOff>66675</xdr:rowOff>
    </xdr:to>
    <xdr:sp>
      <xdr:nvSpPr>
        <xdr:cNvPr id="47" name="Line 68"/>
        <xdr:cNvSpPr>
          <a:spLocks/>
        </xdr:cNvSpPr>
      </xdr:nvSpPr>
      <xdr:spPr>
        <a:xfrm>
          <a:off x="5448300" y="16287750"/>
          <a:ext cx="25241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74</xdr:row>
      <xdr:rowOff>200025</xdr:rowOff>
    </xdr:from>
    <xdr:to>
      <xdr:col>11</xdr:col>
      <xdr:colOff>295275</xdr:colOff>
      <xdr:row>83</xdr:row>
      <xdr:rowOff>123825</xdr:rowOff>
    </xdr:to>
    <xdr:sp>
      <xdr:nvSpPr>
        <xdr:cNvPr id="48" name="Line 69"/>
        <xdr:cNvSpPr>
          <a:spLocks/>
        </xdr:cNvSpPr>
      </xdr:nvSpPr>
      <xdr:spPr>
        <a:xfrm>
          <a:off x="7696200" y="158305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74</xdr:row>
      <xdr:rowOff>190500</xdr:rowOff>
    </xdr:from>
    <xdr:to>
      <xdr:col>12</xdr:col>
      <xdr:colOff>0</xdr:colOff>
      <xdr:row>74</xdr:row>
      <xdr:rowOff>190500</xdr:rowOff>
    </xdr:to>
    <xdr:sp>
      <xdr:nvSpPr>
        <xdr:cNvPr id="49" name="Line 70"/>
        <xdr:cNvSpPr>
          <a:spLocks/>
        </xdr:cNvSpPr>
      </xdr:nvSpPr>
      <xdr:spPr>
        <a:xfrm>
          <a:off x="7705725" y="15821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74</xdr:row>
      <xdr:rowOff>190500</xdr:rowOff>
    </xdr:from>
    <xdr:to>
      <xdr:col>11</xdr:col>
      <xdr:colOff>600075</xdr:colOff>
      <xdr:row>83</xdr:row>
      <xdr:rowOff>123825</xdr:rowOff>
    </xdr:to>
    <xdr:sp>
      <xdr:nvSpPr>
        <xdr:cNvPr id="50" name="Line 71"/>
        <xdr:cNvSpPr>
          <a:spLocks/>
        </xdr:cNvSpPr>
      </xdr:nvSpPr>
      <xdr:spPr>
        <a:xfrm flipH="1">
          <a:off x="6934200" y="15821025"/>
          <a:ext cx="1066800" cy="1666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83</xdr:row>
      <xdr:rowOff>114300</xdr:rowOff>
    </xdr:from>
    <xdr:to>
      <xdr:col>11</xdr:col>
      <xdr:colOff>304800</xdr:colOff>
      <xdr:row>83</xdr:row>
      <xdr:rowOff>114300</xdr:rowOff>
    </xdr:to>
    <xdr:sp>
      <xdr:nvSpPr>
        <xdr:cNvPr id="51" name="Line 72"/>
        <xdr:cNvSpPr>
          <a:spLocks/>
        </xdr:cNvSpPr>
      </xdr:nvSpPr>
      <xdr:spPr>
        <a:xfrm>
          <a:off x="5905500" y="17478375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83</xdr:row>
      <xdr:rowOff>47625</xdr:rowOff>
    </xdr:from>
    <xdr:to>
      <xdr:col>11</xdr:col>
      <xdr:colOff>295275</xdr:colOff>
      <xdr:row>83</xdr:row>
      <xdr:rowOff>47625</xdr:rowOff>
    </xdr:to>
    <xdr:sp>
      <xdr:nvSpPr>
        <xdr:cNvPr id="52" name="Line 73"/>
        <xdr:cNvSpPr>
          <a:spLocks/>
        </xdr:cNvSpPr>
      </xdr:nvSpPr>
      <xdr:spPr>
        <a:xfrm>
          <a:off x="5895975" y="17411700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82</xdr:row>
      <xdr:rowOff>66675</xdr:rowOff>
    </xdr:from>
    <xdr:to>
      <xdr:col>11</xdr:col>
      <xdr:colOff>304800</xdr:colOff>
      <xdr:row>82</xdr:row>
      <xdr:rowOff>66675</xdr:rowOff>
    </xdr:to>
    <xdr:sp>
      <xdr:nvSpPr>
        <xdr:cNvPr id="53" name="Line 74"/>
        <xdr:cNvSpPr>
          <a:spLocks/>
        </xdr:cNvSpPr>
      </xdr:nvSpPr>
      <xdr:spPr>
        <a:xfrm>
          <a:off x="5905500" y="17240250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81</xdr:row>
      <xdr:rowOff>9525</xdr:rowOff>
    </xdr:from>
    <xdr:to>
      <xdr:col>11</xdr:col>
      <xdr:colOff>304800</xdr:colOff>
      <xdr:row>81</xdr:row>
      <xdr:rowOff>9525</xdr:rowOff>
    </xdr:to>
    <xdr:sp>
      <xdr:nvSpPr>
        <xdr:cNvPr id="54" name="Line 75"/>
        <xdr:cNvSpPr>
          <a:spLocks/>
        </xdr:cNvSpPr>
      </xdr:nvSpPr>
      <xdr:spPr>
        <a:xfrm>
          <a:off x="5543550" y="16992600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79</xdr:row>
      <xdr:rowOff>95250</xdr:rowOff>
    </xdr:from>
    <xdr:to>
      <xdr:col>11</xdr:col>
      <xdr:colOff>295275</xdr:colOff>
      <xdr:row>79</xdr:row>
      <xdr:rowOff>95250</xdr:rowOff>
    </xdr:to>
    <xdr:sp>
      <xdr:nvSpPr>
        <xdr:cNvPr id="55" name="Line 76"/>
        <xdr:cNvSpPr>
          <a:spLocks/>
        </xdr:cNvSpPr>
      </xdr:nvSpPr>
      <xdr:spPr>
        <a:xfrm>
          <a:off x="5534025" y="166973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77</xdr:row>
      <xdr:rowOff>161925</xdr:rowOff>
    </xdr:from>
    <xdr:to>
      <xdr:col>11</xdr:col>
      <xdr:colOff>304800</xdr:colOff>
      <xdr:row>77</xdr:row>
      <xdr:rowOff>161925</xdr:rowOff>
    </xdr:to>
    <xdr:sp>
      <xdr:nvSpPr>
        <xdr:cNvPr id="56" name="Line 77"/>
        <xdr:cNvSpPr>
          <a:spLocks/>
        </xdr:cNvSpPr>
      </xdr:nvSpPr>
      <xdr:spPr>
        <a:xfrm>
          <a:off x="5543550" y="16383000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76</xdr:row>
      <xdr:rowOff>114300</xdr:rowOff>
    </xdr:from>
    <xdr:to>
      <xdr:col>11</xdr:col>
      <xdr:colOff>390525</xdr:colOff>
      <xdr:row>76</xdr:row>
      <xdr:rowOff>114300</xdr:rowOff>
    </xdr:to>
    <xdr:sp>
      <xdr:nvSpPr>
        <xdr:cNvPr id="57" name="Line 78"/>
        <xdr:cNvSpPr>
          <a:spLocks/>
        </xdr:cNvSpPr>
      </xdr:nvSpPr>
      <xdr:spPr>
        <a:xfrm>
          <a:off x="5629275" y="1614487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75</xdr:row>
      <xdr:rowOff>133350</xdr:rowOff>
    </xdr:from>
    <xdr:to>
      <xdr:col>11</xdr:col>
      <xdr:colOff>495300</xdr:colOff>
      <xdr:row>75</xdr:row>
      <xdr:rowOff>133350</xdr:rowOff>
    </xdr:to>
    <xdr:sp>
      <xdr:nvSpPr>
        <xdr:cNvPr id="58" name="Line 79"/>
        <xdr:cNvSpPr>
          <a:spLocks/>
        </xdr:cNvSpPr>
      </xdr:nvSpPr>
      <xdr:spPr>
        <a:xfrm>
          <a:off x="5734050" y="159734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75</xdr:row>
      <xdr:rowOff>76200</xdr:rowOff>
    </xdr:from>
    <xdr:to>
      <xdr:col>11</xdr:col>
      <xdr:colOff>552450</xdr:colOff>
      <xdr:row>75</xdr:row>
      <xdr:rowOff>76200</xdr:rowOff>
    </xdr:to>
    <xdr:sp>
      <xdr:nvSpPr>
        <xdr:cNvPr id="59" name="Line 80"/>
        <xdr:cNvSpPr>
          <a:spLocks/>
        </xdr:cNvSpPr>
      </xdr:nvSpPr>
      <xdr:spPr>
        <a:xfrm>
          <a:off x="5791200" y="1591627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83</xdr:row>
      <xdr:rowOff>114300</xdr:rowOff>
    </xdr:from>
    <xdr:to>
      <xdr:col>11</xdr:col>
      <xdr:colOff>333375</xdr:colOff>
      <xdr:row>83</xdr:row>
      <xdr:rowOff>114300</xdr:rowOff>
    </xdr:to>
    <xdr:sp>
      <xdr:nvSpPr>
        <xdr:cNvPr id="60" name="Line 81"/>
        <xdr:cNvSpPr>
          <a:spLocks/>
        </xdr:cNvSpPr>
      </xdr:nvSpPr>
      <xdr:spPr>
        <a:xfrm>
          <a:off x="6962775" y="17478375"/>
          <a:ext cx="771525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83</xdr:row>
      <xdr:rowOff>47625</xdr:rowOff>
    </xdr:from>
    <xdr:to>
      <xdr:col>11</xdr:col>
      <xdr:colOff>295275</xdr:colOff>
      <xdr:row>83</xdr:row>
      <xdr:rowOff>47625</xdr:rowOff>
    </xdr:to>
    <xdr:sp>
      <xdr:nvSpPr>
        <xdr:cNvPr id="61" name="Line 82"/>
        <xdr:cNvSpPr>
          <a:spLocks/>
        </xdr:cNvSpPr>
      </xdr:nvSpPr>
      <xdr:spPr>
        <a:xfrm>
          <a:off x="6991350" y="17411700"/>
          <a:ext cx="704850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82</xdr:row>
      <xdr:rowOff>66675</xdr:rowOff>
    </xdr:from>
    <xdr:to>
      <xdr:col>11</xdr:col>
      <xdr:colOff>304800</xdr:colOff>
      <xdr:row>82</xdr:row>
      <xdr:rowOff>66675</xdr:rowOff>
    </xdr:to>
    <xdr:sp>
      <xdr:nvSpPr>
        <xdr:cNvPr id="62" name="Line 83"/>
        <xdr:cNvSpPr>
          <a:spLocks/>
        </xdr:cNvSpPr>
      </xdr:nvSpPr>
      <xdr:spPr>
        <a:xfrm>
          <a:off x="7096125" y="17240250"/>
          <a:ext cx="609600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81</xdr:row>
      <xdr:rowOff>9525</xdr:rowOff>
    </xdr:from>
    <xdr:to>
      <xdr:col>11</xdr:col>
      <xdr:colOff>295275</xdr:colOff>
      <xdr:row>81</xdr:row>
      <xdr:rowOff>9525</xdr:rowOff>
    </xdr:to>
    <xdr:sp>
      <xdr:nvSpPr>
        <xdr:cNvPr id="63" name="Line 84"/>
        <xdr:cNvSpPr>
          <a:spLocks/>
        </xdr:cNvSpPr>
      </xdr:nvSpPr>
      <xdr:spPr>
        <a:xfrm>
          <a:off x="7248525" y="16992600"/>
          <a:ext cx="447675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79</xdr:row>
      <xdr:rowOff>95250</xdr:rowOff>
    </xdr:from>
    <xdr:to>
      <xdr:col>11</xdr:col>
      <xdr:colOff>304800</xdr:colOff>
      <xdr:row>79</xdr:row>
      <xdr:rowOff>95250</xdr:rowOff>
    </xdr:to>
    <xdr:sp>
      <xdr:nvSpPr>
        <xdr:cNvPr id="64" name="Line 85"/>
        <xdr:cNvSpPr>
          <a:spLocks/>
        </xdr:cNvSpPr>
      </xdr:nvSpPr>
      <xdr:spPr>
        <a:xfrm>
          <a:off x="7439025" y="16697325"/>
          <a:ext cx="266700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77</xdr:row>
      <xdr:rowOff>161925</xdr:rowOff>
    </xdr:from>
    <xdr:to>
      <xdr:col>11</xdr:col>
      <xdr:colOff>304800</xdr:colOff>
      <xdr:row>77</xdr:row>
      <xdr:rowOff>161925</xdr:rowOff>
    </xdr:to>
    <xdr:sp>
      <xdr:nvSpPr>
        <xdr:cNvPr id="65" name="Line 86"/>
        <xdr:cNvSpPr>
          <a:spLocks/>
        </xdr:cNvSpPr>
      </xdr:nvSpPr>
      <xdr:spPr>
        <a:xfrm>
          <a:off x="7629525" y="16383000"/>
          <a:ext cx="762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76</xdr:row>
      <xdr:rowOff>114300</xdr:rowOff>
    </xdr:from>
    <xdr:to>
      <xdr:col>11</xdr:col>
      <xdr:colOff>400050</xdr:colOff>
      <xdr:row>76</xdr:row>
      <xdr:rowOff>114300</xdr:rowOff>
    </xdr:to>
    <xdr:sp>
      <xdr:nvSpPr>
        <xdr:cNvPr id="66" name="Line 87"/>
        <xdr:cNvSpPr>
          <a:spLocks/>
        </xdr:cNvSpPr>
      </xdr:nvSpPr>
      <xdr:spPr>
        <a:xfrm>
          <a:off x="7696200" y="16144875"/>
          <a:ext cx="104775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75</xdr:row>
      <xdr:rowOff>133350</xdr:rowOff>
    </xdr:from>
    <xdr:to>
      <xdr:col>11</xdr:col>
      <xdr:colOff>514350</xdr:colOff>
      <xdr:row>75</xdr:row>
      <xdr:rowOff>133350</xdr:rowOff>
    </xdr:to>
    <xdr:sp>
      <xdr:nvSpPr>
        <xdr:cNvPr id="67" name="Line 88"/>
        <xdr:cNvSpPr>
          <a:spLocks/>
        </xdr:cNvSpPr>
      </xdr:nvSpPr>
      <xdr:spPr>
        <a:xfrm>
          <a:off x="7696200" y="15973425"/>
          <a:ext cx="219075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75</xdr:row>
      <xdr:rowOff>76200</xdr:rowOff>
    </xdr:from>
    <xdr:to>
      <xdr:col>11</xdr:col>
      <xdr:colOff>542925</xdr:colOff>
      <xdr:row>75</xdr:row>
      <xdr:rowOff>76200</xdr:rowOff>
    </xdr:to>
    <xdr:sp>
      <xdr:nvSpPr>
        <xdr:cNvPr id="68" name="Line 89"/>
        <xdr:cNvSpPr>
          <a:spLocks/>
        </xdr:cNvSpPr>
      </xdr:nvSpPr>
      <xdr:spPr>
        <a:xfrm>
          <a:off x="7696200" y="15916275"/>
          <a:ext cx="247650" cy="0"/>
        </a:xfrm>
        <a:prstGeom prst="line">
          <a:avLst/>
        </a:prstGeom>
        <a:noFill/>
        <a:ln w="254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133</xdr:row>
      <xdr:rowOff>9525</xdr:rowOff>
    </xdr:from>
    <xdr:to>
      <xdr:col>7</xdr:col>
      <xdr:colOff>0</xdr:colOff>
      <xdr:row>141</xdr:row>
      <xdr:rowOff>95250</xdr:rowOff>
    </xdr:to>
    <xdr:sp>
      <xdr:nvSpPr>
        <xdr:cNvPr id="69" name="Line 90"/>
        <xdr:cNvSpPr>
          <a:spLocks/>
        </xdr:cNvSpPr>
      </xdr:nvSpPr>
      <xdr:spPr>
        <a:xfrm rot="10800000">
          <a:off x="4819650" y="27279600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139</xdr:row>
      <xdr:rowOff>0</xdr:rowOff>
    </xdr:from>
    <xdr:to>
      <xdr:col>10</xdr:col>
      <xdr:colOff>295275</xdr:colOff>
      <xdr:row>139</xdr:row>
      <xdr:rowOff>0</xdr:rowOff>
    </xdr:to>
    <xdr:sp>
      <xdr:nvSpPr>
        <xdr:cNvPr id="70" name="Line 91"/>
        <xdr:cNvSpPr>
          <a:spLocks/>
        </xdr:cNvSpPr>
      </xdr:nvSpPr>
      <xdr:spPr>
        <a:xfrm>
          <a:off x="4629150" y="285273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139</xdr:row>
      <xdr:rowOff>9525</xdr:rowOff>
    </xdr:from>
    <xdr:to>
      <xdr:col>7</xdr:col>
      <xdr:colOff>381000</xdr:colOff>
      <xdr:row>140</xdr:row>
      <xdr:rowOff>171450</xdr:rowOff>
    </xdr:to>
    <xdr:sp>
      <xdr:nvSpPr>
        <xdr:cNvPr id="71" name="Line 92"/>
        <xdr:cNvSpPr>
          <a:spLocks/>
        </xdr:cNvSpPr>
      </xdr:nvSpPr>
      <xdr:spPr>
        <a:xfrm>
          <a:off x="5200650" y="285369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134</xdr:row>
      <xdr:rowOff>219075</xdr:rowOff>
    </xdr:from>
    <xdr:to>
      <xdr:col>9</xdr:col>
      <xdr:colOff>333375</xdr:colOff>
      <xdr:row>138</xdr:row>
      <xdr:rowOff>200025</xdr:rowOff>
    </xdr:to>
    <xdr:sp>
      <xdr:nvSpPr>
        <xdr:cNvPr id="72" name="Line 93"/>
        <xdr:cNvSpPr>
          <a:spLocks/>
        </xdr:cNvSpPr>
      </xdr:nvSpPr>
      <xdr:spPr>
        <a:xfrm flipV="1">
          <a:off x="6515100" y="277368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134</xdr:row>
      <xdr:rowOff>219075</xdr:rowOff>
    </xdr:from>
    <xdr:to>
      <xdr:col>9</xdr:col>
      <xdr:colOff>333375</xdr:colOff>
      <xdr:row>140</xdr:row>
      <xdr:rowOff>171450</xdr:rowOff>
    </xdr:to>
    <xdr:sp>
      <xdr:nvSpPr>
        <xdr:cNvPr id="73" name="Line 94"/>
        <xdr:cNvSpPr>
          <a:spLocks/>
        </xdr:cNvSpPr>
      </xdr:nvSpPr>
      <xdr:spPr>
        <a:xfrm flipV="1">
          <a:off x="5200650" y="27736800"/>
          <a:ext cx="131445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workbookViewId="0" topLeftCell="A1">
      <selection activeCell="H36" sqref="H36"/>
    </sheetView>
  </sheetViews>
  <sheetFormatPr defaultColWidth="9.140625" defaultRowHeight="12.75"/>
  <cols>
    <col min="1" max="2" width="9.140625" style="1" customWidth="1"/>
    <col min="3" max="3" width="11.00390625" style="1" bestFit="1" customWidth="1"/>
    <col min="4" max="4" width="12.28125" style="1" customWidth="1"/>
    <col min="5" max="5" width="10.57421875" style="1" customWidth="1"/>
    <col min="6" max="6" width="11.00390625" style="1" bestFit="1" customWidth="1"/>
    <col min="7" max="8" width="9.140625" style="1" customWidth="1"/>
    <col min="9" max="9" width="11.28125" style="1" bestFit="1" customWidth="1"/>
  </cols>
  <sheetData>
    <row r="1" spans="3:9" ht="24.75">
      <c r="C1" s="7" t="s">
        <v>16</v>
      </c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2:9" ht="15">
      <c r="B3" s="1" t="s">
        <v>17</v>
      </c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6.5">
      <c r="A5"/>
      <c r="B5" s="9" t="s">
        <v>18</v>
      </c>
      <c r="C5" s="3"/>
      <c r="E5"/>
      <c r="F5"/>
      <c r="G5"/>
      <c r="H5"/>
      <c r="I5"/>
    </row>
    <row r="6" spans="2:3" ht="15">
      <c r="B6" s="2"/>
      <c r="C6" s="3"/>
    </row>
    <row r="7" spans="2:8" ht="15">
      <c r="B7" s="2" t="s">
        <v>19</v>
      </c>
      <c r="C7" s="6">
        <v>500</v>
      </c>
      <c r="D7" s="1" t="s">
        <v>10</v>
      </c>
      <c r="F7" s="2" t="s">
        <v>12</v>
      </c>
      <c r="G7" s="6">
        <v>30</v>
      </c>
      <c r="H7" s="5" t="s">
        <v>10</v>
      </c>
    </row>
    <row r="8" spans="2:4" ht="16.5">
      <c r="B8" s="2" t="s">
        <v>20</v>
      </c>
      <c r="C8" s="6">
        <v>201</v>
      </c>
      <c r="D8" s="1" t="s">
        <v>8</v>
      </c>
    </row>
    <row r="10" ht="16.5">
      <c r="B10" s="9" t="s">
        <v>21</v>
      </c>
    </row>
    <row r="12" spans="2:8" ht="15">
      <c r="B12" s="2" t="s">
        <v>0</v>
      </c>
      <c r="C12" s="3">
        <v>435</v>
      </c>
      <c r="D12" s="1" t="s">
        <v>1</v>
      </c>
      <c r="F12" s="2" t="s">
        <v>2</v>
      </c>
      <c r="G12" s="3">
        <f>C12/1.15</f>
        <v>378.26086956521743</v>
      </c>
      <c r="H12" s="1" t="s">
        <v>1</v>
      </c>
    </row>
    <row r="14" spans="2:8" ht="15">
      <c r="B14" s="2" t="s">
        <v>3</v>
      </c>
      <c r="C14" s="3">
        <v>25</v>
      </c>
      <c r="D14" s="1" t="s">
        <v>1</v>
      </c>
      <c r="F14" s="2" t="s">
        <v>4</v>
      </c>
      <c r="G14" s="4">
        <f>C14*0.8*0.83/1.6</f>
        <v>10.374999999999998</v>
      </c>
      <c r="H14" s="1" t="s">
        <v>1</v>
      </c>
    </row>
    <row r="16" ht="16.5">
      <c r="B16" s="9" t="s">
        <v>22</v>
      </c>
    </row>
    <row r="18" spans="2:8" ht="15">
      <c r="B18" s="2" t="s">
        <v>23</v>
      </c>
      <c r="C18" s="3">
        <f>500^2/4*3.1415*0.4/100</f>
        <v>785.375</v>
      </c>
      <c r="D18" s="1" t="s">
        <v>7</v>
      </c>
      <c r="F18" s="2" t="s">
        <v>5</v>
      </c>
      <c r="G18" s="3">
        <f>C18*0.3</f>
        <v>235.61249999999998</v>
      </c>
      <c r="H18" s="1" t="s">
        <v>6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6" ht="18">
      <c r="A36" s="11" t="s">
        <v>24</v>
      </c>
    </row>
    <row r="38" spans="2:8" ht="32.25" customHeight="1">
      <c r="B38" s="24" t="s">
        <v>25</v>
      </c>
      <c r="C38" s="24"/>
      <c r="D38" s="24"/>
      <c r="E38" s="24"/>
      <c r="F38" s="24"/>
      <c r="G38" s="24"/>
      <c r="H38" s="24"/>
    </row>
    <row r="40" ht="15"/>
    <row r="41" ht="15"/>
    <row r="42" ht="15">
      <c r="B42" s="1" t="s">
        <v>26</v>
      </c>
    </row>
    <row r="43" ht="15"/>
    <row r="44" ht="15"/>
    <row r="45" ht="15"/>
    <row r="46" ht="15"/>
    <row r="47" spans="2:8" ht="60.75" customHeight="1">
      <c r="B47" s="24" t="s">
        <v>27</v>
      </c>
      <c r="C47" s="24"/>
      <c r="D47" s="24"/>
      <c r="E47" s="24"/>
      <c r="F47" s="24"/>
      <c r="G47" s="24"/>
      <c r="H47" s="24"/>
    </row>
    <row r="49" spans="2:8" ht="45" customHeight="1">
      <c r="B49" s="25" t="s">
        <v>28</v>
      </c>
      <c r="C49" s="25"/>
      <c r="D49" s="25"/>
      <c r="E49" s="25"/>
      <c r="F49" s="25"/>
      <c r="G49" s="25"/>
      <c r="H49" s="25"/>
    </row>
    <row r="51" ht="15">
      <c r="B51" s="1" t="s">
        <v>29</v>
      </c>
    </row>
    <row r="53" spans="2:4" ht="15">
      <c r="B53" s="2" t="s">
        <v>31</v>
      </c>
      <c r="C53" s="4">
        <f>0.0035/(0.0035+0.01)*(C7-G7)</f>
        <v>121.85185185185185</v>
      </c>
      <c r="D53" s="1" t="s">
        <v>10</v>
      </c>
    </row>
    <row r="55" spans="2:8" ht="31.5" customHeight="1">
      <c r="B55" s="24" t="s">
        <v>30</v>
      </c>
      <c r="C55" s="24"/>
      <c r="D55" s="24"/>
      <c r="E55" s="24"/>
      <c r="F55" s="24"/>
      <c r="G55" s="24"/>
      <c r="H55" s="24"/>
    </row>
    <row r="57" ht="15"/>
    <row r="58" ht="15"/>
    <row r="59" ht="15"/>
    <row r="60" ht="15"/>
    <row r="61" ht="15">
      <c r="B61" s="1" t="s">
        <v>26</v>
      </c>
    </row>
    <row r="62" ht="15"/>
    <row r="63" ht="15"/>
    <row r="64" ht="15"/>
    <row r="65" ht="15"/>
    <row r="66" spans="2:5" ht="15">
      <c r="B66" s="13" t="s">
        <v>33</v>
      </c>
      <c r="C66" s="15">
        <f>ACOS(($C$7/2-0.8*C53)/($C$7/2))</f>
        <v>0.9146422520139479</v>
      </c>
      <c r="D66" s="6" t="s">
        <v>32</v>
      </c>
      <c r="E66" s="12">
        <f>C66/PI()*180</f>
        <v>52.405140804740235</v>
      </c>
    </row>
    <row r="67" ht="15"/>
    <row r="68" spans="2:4" ht="15">
      <c r="B68" s="1" t="s">
        <v>34</v>
      </c>
      <c r="C68" s="6">
        <f>($C$7/2)^2*(C66-SIN(C66)*COS(C66))*$G$14</f>
        <v>279640.9317459232</v>
      </c>
      <c r="D68" s="1" t="s">
        <v>13</v>
      </c>
    </row>
    <row r="69" ht="15"/>
    <row r="70" spans="2:8" ht="45.75" customHeight="1">
      <c r="B70" s="24" t="s">
        <v>35</v>
      </c>
      <c r="C70" s="24"/>
      <c r="D70" s="24"/>
      <c r="E70" s="24"/>
      <c r="F70" s="24"/>
      <c r="G70" s="24"/>
      <c r="H70" s="24"/>
    </row>
    <row r="72" spans="2:4" ht="15">
      <c r="B72" s="2" t="s">
        <v>14</v>
      </c>
      <c r="C72" s="4">
        <f>C53</f>
        <v>121.85185185185185</v>
      </c>
      <c r="D72" s="1" t="s">
        <v>10</v>
      </c>
    </row>
    <row r="73" ht="15">
      <c r="B73" s="2"/>
    </row>
    <row r="74" spans="2:8" ht="15">
      <c r="B74" s="14" t="s">
        <v>36</v>
      </c>
      <c r="C74" s="14" t="s">
        <v>36</v>
      </c>
      <c r="D74" s="6" t="s">
        <v>37</v>
      </c>
      <c r="E74" s="14" t="s">
        <v>38</v>
      </c>
      <c r="F74" s="14" t="s">
        <v>39</v>
      </c>
      <c r="G74" s="6" t="s">
        <v>44</v>
      </c>
      <c r="H74" s="6" t="s">
        <v>47</v>
      </c>
    </row>
    <row r="75" spans="2:8" ht="16.5">
      <c r="B75" s="6" t="s">
        <v>42</v>
      </c>
      <c r="C75" s="6" t="s">
        <v>41</v>
      </c>
      <c r="D75" s="6" t="s">
        <v>40</v>
      </c>
      <c r="E75" s="6"/>
      <c r="F75" s="6" t="s">
        <v>43</v>
      </c>
      <c r="G75" s="6" t="s">
        <v>45</v>
      </c>
      <c r="H75" s="6" t="s">
        <v>46</v>
      </c>
    </row>
    <row r="76" spans="2:8" ht="15">
      <c r="B76" s="3">
        <v>0</v>
      </c>
      <c r="C76" s="15">
        <f>RADIANS(B76)</f>
        <v>0</v>
      </c>
      <c r="D76" s="3">
        <f>$C$7/2-($C$7/2-$G$7)*(COS(C76))</f>
        <v>30</v>
      </c>
      <c r="E76" s="16">
        <f>0.0035/C72*(C72-D76)</f>
        <v>0.0026382978723404255</v>
      </c>
      <c r="F76" s="4">
        <f>MIN(ABS($G$12),ABS(E76*210000))*SIGN(E76)</f>
        <v>378.26086956521743</v>
      </c>
      <c r="G76" s="6">
        <v>201</v>
      </c>
      <c r="H76" s="8">
        <f>F76*G76</f>
        <v>76030.4347826087</v>
      </c>
    </row>
    <row r="77" spans="2:8" ht="15">
      <c r="B77" s="3">
        <f>B76+22.5</f>
        <v>22.5</v>
      </c>
      <c r="C77" s="15">
        <f aca="true" t="shared" si="0" ref="C77:C84">RADIANS(B77)</f>
        <v>0.39269908169872414</v>
      </c>
      <c r="D77" s="3">
        <f aca="true" t="shared" si="1" ref="D77:D84">$C$7/2-($C$7/2-$G$7)*(COS(C77))</f>
        <v>46.74650284751692</v>
      </c>
      <c r="E77" s="16">
        <f>0.0035/C72*(C72-D77)</f>
        <v>0.002157281301188344</v>
      </c>
      <c r="F77" s="4">
        <f aca="true" t="shared" si="2" ref="F77:F84">MIN(ABS($G$12),ABS(E77*210000))*SIGN(E77)</f>
        <v>378.26086956521743</v>
      </c>
      <c r="G77" s="6">
        <v>402</v>
      </c>
      <c r="H77" s="8">
        <f aca="true" t="shared" si="3" ref="H77:H84">F77*G77</f>
        <v>152060.8695652174</v>
      </c>
    </row>
    <row r="78" spans="2:8" ht="15">
      <c r="B78" s="3">
        <f aca="true" t="shared" si="4" ref="B78:B84">B77+22.5</f>
        <v>45</v>
      </c>
      <c r="C78" s="15">
        <f t="shared" si="0"/>
        <v>0.7853981633974483</v>
      </c>
      <c r="D78" s="3">
        <f t="shared" si="1"/>
        <v>94.43650813895954</v>
      </c>
      <c r="E78" s="16">
        <f>0.0035/C72*(C72-D78)</f>
        <v>0.000787462000263928</v>
      </c>
      <c r="F78" s="4">
        <f t="shared" si="2"/>
        <v>165.3670200554249</v>
      </c>
      <c r="G78" s="6">
        <v>402</v>
      </c>
      <c r="H78" s="8">
        <f t="shared" si="3"/>
        <v>66477.5420622808</v>
      </c>
    </row>
    <row r="79" spans="2:8" ht="15">
      <c r="B79" s="3">
        <f t="shared" si="4"/>
        <v>67.5</v>
      </c>
      <c r="C79" s="15">
        <f t="shared" si="0"/>
        <v>1.1780972450961724</v>
      </c>
      <c r="D79" s="3">
        <f t="shared" si="1"/>
        <v>165.80964487968023</v>
      </c>
      <c r="E79" s="16">
        <f>0.0035/C72*(C72-D79)</f>
        <v>-0.0012626174593099644</v>
      </c>
      <c r="F79" s="4">
        <f t="shared" si="2"/>
        <v>-265.14966645509253</v>
      </c>
      <c r="G79" s="6">
        <v>402</v>
      </c>
      <c r="H79" s="8">
        <f t="shared" si="3"/>
        <v>-106590.1659149472</v>
      </c>
    </row>
    <row r="80" spans="2:8" ht="15">
      <c r="B80" s="3">
        <f t="shared" si="4"/>
        <v>90</v>
      </c>
      <c r="C80" s="15">
        <f t="shared" si="0"/>
        <v>1.5707963267948966</v>
      </c>
      <c r="D80" s="3">
        <f t="shared" si="1"/>
        <v>250</v>
      </c>
      <c r="E80" s="16">
        <f>0.0035/C72*(C72-D80)</f>
        <v>-0.0036808510638297876</v>
      </c>
      <c r="F80" s="4">
        <f t="shared" si="2"/>
        <v>-378.26086956521743</v>
      </c>
      <c r="G80" s="6">
        <v>402</v>
      </c>
      <c r="H80" s="8">
        <f t="shared" si="3"/>
        <v>-152060.8695652174</v>
      </c>
    </row>
    <row r="81" spans="2:8" ht="15">
      <c r="B81" s="3">
        <f t="shared" si="4"/>
        <v>112.5</v>
      </c>
      <c r="C81" s="15">
        <f t="shared" si="0"/>
        <v>1.9634954084936207</v>
      </c>
      <c r="D81" s="3">
        <f t="shared" si="1"/>
        <v>334.19035512031974</v>
      </c>
      <c r="E81" s="16">
        <f>0.0035/C72*(C72-D81)</f>
        <v>-0.0060990846683496094</v>
      </c>
      <c r="F81" s="4">
        <f t="shared" si="2"/>
        <v>-378.26086956521743</v>
      </c>
      <c r="G81" s="6">
        <v>402</v>
      </c>
      <c r="H81" s="8">
        <f t="shared" si="3"/>
        <v>-152060.8695652174</v>
      </c>
    </row>
    <row r="82" spans="2:8" ht="15">
      <c r="B82" s="3">
        <f t="shared" si="4"/>
        <v>135</v>
      </c>
      <c r="C82" s="15">
        <f t="shared" si="0"/>
        <v>2.356194490192345</v>
      </c>
      <c r="D82" s="3">
        <f t="shared" si="1"/>
        <v>405.56349186104046</v>
      </c>
      <c r="E82" s="16">
        <f>0.0035/C72*(C72-D82)</f>
        <v>-0.008149164127923504</v>
      </c>
      <c r="F82" s="4">
        <f t="shared" si="2"/>
        <v>-378.26086956521743</v>
      </c>
      <c r="G82" s="6">
        <v>402</v>
      </c>
      <c r="H82" s="8">
        <f t="shared" si="3"/>
        <v>-152060.8695652174</v>
      </c>
    </row>
    <row r="83" spans="2:8" ht="15">
      <c r="B83" s="3">
        <f t="shared" si="4"/>
        <v>157.5</v>
      </c>
      <c r="C83" s="15">
        <f t="shared" si="0"/>
        <v>2.748893571891069</v>
      </c>
      <c r="D83" s="3">
        <f t="shared" si="1"/>
        <v>453.2534971524831</v>
      </c>
      <c r="E83" s="16">
        <f>0.0035/C72*(C72-D83)</f>
        <v>-0.009518983428847919</v>
      </c>
      <c r="F83" s="4">
        <f t="shared" si="2"/>
        <v>-378.26086956521743</v>
      </c>
      <c r="G83" s="6">
        <v>402</v>
      </c>
      <c r="H83" s="8">
        <f t="shared" si="3"/>
        <v>-152060.8695652174</v>
      </c>
    </row>
    <row r="84" spans="2:8" ht="15">
      <c r="B84" s="3">
        <f t="shared" si="4"/>
        <v>180</v>
      </c>
      <c r="C84" s="15">
        <f t="shared" si="0"/>
        <v>3.141592653589793</v>
      </c>
      <c r="D84" s="3">
        <f t="shared" si="1"/>
        <v>470</v>
      </c>
      <c r="E84" s="16">
        <f>0.0035/C72*(C72-D84)</f>
        <v>-0.01</v>
      </c>
      <c r="F84" s="4">
        <f t="shared" si="2"/>
        <v>-378.26086956521743</v>
      </c>
      <c r="G84" s="6">
        <v>201</v>
      </c>
      <c r="H84" s="8">
        <f t="shared" si="3"/>
        <v>-76030.4347826087</v>
      </c>
    </row>
    <row r="85" ht="15">
      <c r="B85" s="3"/>
    </row>
    <row r="86" spans="2:9" ht="15">
      <c r="B86" s="3"/>
      <c r="G86" s="2" t="s">
        <v>48</v>
      </c>
      <c r="H86" s="1">
        <f>SUM(H76:H84)</f>
        <v>-496295.2325483186</v>
      </c>
      <c r="I86" s="1" t="s">
        <v>13</v>
      </c>
    </row>
    <row r="87" ht="15">
      <c r="B87" s="3"/>
    </row>
    <row r="88" ht="15">
      <c r="B88" s="17" t="s">
        <v>49</v>
      </c>
    </row>
    <row r="89" ht="15">
      <c r="B89" s="3"/>
    </row>
    <row r="90" spans="2:4" ht="15">
      <c r="B90" s="2" t="s">
        <v>50</v>
      </c>
      <c r="C90" s="10">
        <f>C68+H86-C18*1000</f>
        <v>-1002029.3008023954</v>
      </c>
      <c r="D90" s="1" t="s">
        <v>13</v>
      </c>
    </row>
    <row r="92" ht="15">
      <c r="B92" s="1" t="s">
        <v>51</v>
      </c>
    </row>
    <row r="94" spans="2:4" ht="15">
      <c r="B94" s="5" t="s">
        <v>52</v>
      </c>
      <c r="C94" s="4">
        <f>C7-G7</f>
        <v>470</v>
      </c>
      <c r="D94" s="1" t="s">
        <v>10</v>
      </c>
    </row>
    <row r="96" spans="2:8" ht="15">
      <c r="B96" s="24" t="s">
        <v>30</v>
      </c>
      <c r="C96" s="24"/>
      <c r="D96" s="24"/>
      <c r="E96" s="24"/>
      <c r="F96" s="24"/>
      <c r="G96" s="24"/>
      <c r="H96" s="24"/>
    </row>
    <row r="98" ht="15"/>
    <row r="99" ht="15"/>
    <row r="100" ht="15"/>
    <row r="101" ht="15"/>
    <row r="102" ht="15">
      <c r="B102" s="1" t="s">
        <v>26</v>
      </c>
    </row>
    <row r="103" ht="15"/>
    <row r="104" ht="15"/>
    <row r="105" ht="15"/>
    <row r="106" ht="15"/>
    <row r="107" spans="2:5" ht="15">
      <c r="B107" s="13" t="s">
        <v>62</v>
      </c>
      <c r="C107" s="15">
        <f>ACOS(($C$7/2-0.8*C94)/($C$7/2))</f>
        <v>2.0990200959485676</v>
      </c>
      <c r="D107" s="6" t="s">
        <v>32</v>
      </c>
      <c r="E107" s="12">
        <f>C107/PI()*180</f>
        <v>120.26499261099804</v>
      </c>
    </row>
    <row r="108" ht="15"/>
    <row r="109" spans="2:4" ht="15">
      <c r="B109" s="1" t="s">
        <v>63</v>
      </c>
      <c r="C109" s="6">
        <f>($C$7/2)^2*(C107-SIN(C107)*COS(C107))*$G$14</f>
        <v>1643352.4935238243</v>
      </c>
      <c r="D109" s="1" t="s">
        <v>13</v>
      </c>
    </row>
    <row r="111" spans="2:8" ht="15">
      <c r="B111" s="24" t="s">
        <v>35</v>
      </c>
      <c r="C111" s="24"/>
      <c r="D111" s="24"/>
      <c r="E111" s="24"/>
      <c r="F111" s="24"/>
      <c r="G111" s="24"/>
      <c r="H111" s="24"/>
    </row>
    <row r="113" spans="2:4" ht="15">
      <c r="B113" s="2" t="s">
        <v>15</v>
      </c>
      <c r="C113" s="6">
        <f>C94</f>
        <v>470</v>
      </c>
      <c r="D113" s="1" t="s">
        <v>10</v>
      </c>
    </row>
    <row r="114" ht="15">
      <c r="B114" s="2"/>
    </row>
    <row r="115" spans="2:8" ht="15">
      <c r="B115" s="14" t="s">
        <v>36</v>
      </c>
      <c r="C115" s="14" t="s">
        <v>36</v>
      </c>
      <c r="D115" s="6" t="s">
        <v>37</v>
      </c>
      <c r="E115" s="14" t="s">
        <v>38</v>
      </c>
      <c r="F115" s="14" t="s">
        <v>39</v>
      </c>
      <c r="G115" s="6" t="s">
        <v>44</v>
      </c>
      <c r="H115" s="6" t="s">
        <v>47</v>
      </c>
    </row>
    <row r="116" spans="2:8" ht="16.5">
      <c r="B116" s="6" t="s">
        <v>42</v>
      </c>
      <c r="C116" s="6" t="s">
        <v>41</v>
      </c>
      <c r="D116" s="6" t="s">
        <v>40</v>
      </c>
      <c r="E116" s="6"/>
      <c r="F116" s="6" t="s">
        <v>43</v>
      </c>
      <c r="G116" s="6" t="s">
        <v>45</v>
      </c>
      <c r="H116" s="6" t="s">
        <v>46</v>
      </c>
    </row>
    <row r="117" spans="2:8" ht="15">
      <c r="B117" s="3">
        <v>0</v>
      </c>
      <c r="C117" s="15">
        <f>RADIANS(B117)</f>
        <v>0</v>
      </c>
      <c r="D117" s="3">
        <f>$C$7/2-($C$7/2-$G$7)*(COS(C117))</f>
        <v>30</v>
      </c>
      <c r="E117" s="16">
        <f>0.0035/C113*(C113-D117)</f>
        <v>0.003276595744680851</v>
      </c>
      <c r="F117" s="4">
        <f>MIN(ABS($G$12),ABS(E117*210000))*SIGN(E117)</f>
        <v>378.26086956521743</v>
      </c>
      <c r="G117" s="6">
        <v>201</v>
      </c>
      <c r="H117" s="8">
        <f>F117*G117</f>
        <v>76030.4347826087</v>
      </c>
    </row>
    <row r="118" spans="2:8" ht="15">
      <c r="B118" s="3">
        <f>B117+22.5</f>
        <v>22.5</v>
      </c>
      <c r="C118" s="15">
        <f aca="true" t="shared" si="5" ref="C118:C125">RADIANS(B118)</f>
        <v>0.39269908169872414</v>
      </c>
      <c r="D118" s="3">
        <f aca="true" t="shared" si="6" ref="D118:D125">$C$7/2-($C$7/2-$G$7)*(COS(C118))</f>
        <v>46.74650284751692</v>
      </c>
      <c r="E118" s="16">
        <f>0.0035/C113*(C113-D118)</f>
        <v>0.0031518877447525334</v>
      </c>
      <c r="F118" s="4">
        <f aca="true" t="shared" si="7" ref="F118:F125">MIN(ABS($G$12),ABS(E118*210000))*SIGN(E118)</f>
        <v>378.26086956521743</v>
      </c>
      <c r="G118" s="6">
        <v>402</v>
      </c>
      <c r="H118" s="8">
        <f aca="true" t="shared" si="8" ref="H118:H125">F118*G118</f>
        <v>152060.8695652174</v>
      </c>
    </row>
    <row r="119" spans="2:8" ht="15">
      <c r="B119" s="3">
        <f aca="true" t="shared" si="9" ref="B119:B125">B118+22.5</f>
        <v>45</v>
      </c>
      <c r="C119" s="15">
        <f t="shared" si="5"/>
        <v>0.7853981633974483</v>
      </c>
      <c r="D119" s="3">
        <f t="shared" si="6"/>
        <v>94.43650813895954</v>
      </c>
      <c r="E119" s="16">
        <f>0.0035/C113*(C113-D119)</f>
        <v>0.0027967494074758333</v>
      </c>
      <c r="F119" s="4">
        <f t="shared" si="7"/>
        <v>378.26086956521743</v>
      </c>
      <c r="G119" s="6">
        <v>402</v>
      </c>
      <c r="H119" s="8">
        <f t="shared" si="8"/>
        <v>152060.8695652174</v>
      </c>
    </row>
    <row r="120" spans="2:8" ht="15">
      <c r="B120" s="3">
        <f t="shared" si="9"/>
        <v>67.5</v>
      </c>
      <c r="C120" s="15">
        <f t="shared" si="5"/>
        <v>1.1780972450961724</v>
      </c>
      <c r="D120" s="3">
        <f t="shared" si="6"/>
        <v>165.80964487968023</v>
      </c>
      <c r="E120" s="16">
        <f>0.0035/C113*(C113-D120)</f>
        <v>0.002265247325364083</v>
      </c>
      <c r="F120" s="4">
        <f t="shared" si="7"/>
        <v>378.26086956521743</v>
      </c>
      <c r="G120" s="6">
        <v>402</v>
      </c>
      <c r="H120" s="8">
        <f t="shared" si="8"/>
        <v>152060.8695652174</v>
      </c>
    </row>
    <row r="121" spans="2:8" ht="15">
      <c r="B121" s="3">
        <f t="shared" si="9"/>
        <v>90</v>
      </c>
      <c r="C121" s="15">
        <f t="shared" si="5"/>
        <v>1.5707963267948966</v>
      </c>
      <c r="D121" s="3">
        <f t="shared" si="6"/>
        <v>250</v>
      </c>
      <c r="E121" s="16">
        <f>0.0035/C113*(C113-D121)</f>
        <v>0.0016382978723404255</v>
      </c>
      <c r="F121" s="4">
        <f t="shared" si="7"/>
        <v>344.04255319148933</v>
      </c>
      <c r="G121" s="6">
        <v>402</v>
      </c>
      <c r="H121" s="8">
        <f t="shared" si="8"/>
        <v>138305.1063829787</v>
      </c>
    </row>
    <row r="122" spans="2:8" ht="15">
      <c r="B122" s="3">
        <f t="shared" si="9"/>
        <v>112.5</v>
      </c>
      <c r="C122" s="15">
        <f t="shared" si="5"/>
        <v>1.9634954084936207</v>
      </c>
      <c r="D122" s="3">
        <f t="shared" si="6"/>
        <v>334.19035512031974</v>
      </c>
      <c r="E122" s="16">
        <f>0.0035/C113*(C113-D122)</f>
        <v>0.001011348419316768</v>
      </c>
      <c r="F122" s="4">
        <f t="shared" si="7"/>
        <v>212.38316805652127</v>
      </c>
      <c r="G122" s="6">
        <v>402</v>
      </c>
      <c r="H122" s="8">
        <f t="shared" si="8"/>
        <v>85378.03355872155</v>
      </c>
    </row>
    <row r="123" spans="2:8" ht="15">
      <c r="B123" s="3">
        <f t="shared" si="9"/>
        <v>135</v>
      </c>
      <c r="C123" s="15">
        <f t="shared" si="5"/>
        <v>2.356194490192345</v>
      </c>
      <c r="D123" s="3">
        <f t="shared" si="6"/>
        <v>405.56349186104046</v>
      </c>
      <c r="E123" s="16">
        <f>0.0035/C113*(C113-D123)</f>
        <v>0.00047984633720501784</v>
      </c>
      <c r="F123" s="4">
        <f t="shared" si="7"/>
        <v>100.76773081305375</v>
      </c>
      <c r="G123" s="6">
        <v>402</v>
      </c>
      <c r="H123" s="8">
        <f t="shared" si="8"/>
        <v>40508.6277868476</v>
      </c>
    </row>
    <row r="124" spans="2:8" ht="15">
      <c r="B124" s="3">
        <f t="shared" si="9"/>
        <v>157.5</v>
      </c>
      <c r="C124" s="15">
        <f t="shared" si="5"/>
        <v>2.748893571891069</v>
      </c>
      <c r="D124" s="3">
        <f t="shared" si="6"/>
        <v>453.2534971524831</v>
      </c>
      <c r="E124" s="16">
        <f>0.0035/C113*(C113-D124)</f>
        <v>0.0001247079999283175</v>
      </c>
      <c r="F124" s="4">
        <f t="shared" si="7"/>
        <v>26.188679984946674</v>
      </c>
      <c r="G124" s="6">
        <v>402</v>
      </c>
      <c r="H124" s="8">
        <f t="shared" si="8"/>
        <v>10527.849353948563</v>
      </c>
    </row>
    <row r="125" spans="2:8" ht="15">
      <c r="B125" s="3">
        <f t="shared" si="9"/>
        <v>180</v>
      </c>
      <c r="C125" s="15">
        <f t="shared" si="5"/>
        <v>3.141592653589793</v>
      </c>
      <c r="D125" s="3">
        <f t="shared" si="6"/>
        <v>470</v>
      </c>
      <c r="E125" s="16">
        <f>0.0035/C113*(C113-D125)</f>
        <v>0</v>
      </c>
      <c r="F125" s="4">
        <f t="shared" si="7"/>
        <v>0</v>
      </c>
      <c r="G125" s="6">
        <v>201</v>
      </c>
      <c r="H125" s="8">
        <f t="shared" si="8"/>
        <v>0</v>
      </c>
    </row>
    <row r="126" ht="15">
      <c r="B126" s="3"/>
    </row>
    <row r="127" spans="2:9" ht="15">
      <c r="B127" s="3"/>
      <c r="G127" s="2" t="s">
        <v>64</v>
      </c>
      <c r="H127" s="1">
        <f>SUM(H117:H125)</f>
        <v>806932.6605607575</v>
      </c>
      <c r="I127" s="1" t="s">
        <v>13</v>
      </c>
    </row>
    <row r="128" ht="15">
      <c r="B128" s="3"/>
    </row>
    <row r="129" ht="15">
      <c r="B129" s="17" t="s">
        <v>49</v>
      </c>
    </row>
    <row r="130" ht="15">
      <c r="B130" s="3"/>
    </row>
    <row r="131" spans="2:4" ht="15">
      <c r="B131" s="2" t="s">
        <v>53</v>
      </c>
      <c r="C131" s="10">
        <f>C109+H127-C18*1000</f>
        <v>1664910.1540845819</v>
      </c>
      <c r="D131" s="1" t="s">
        <v>13</v>
      </c>
    </row>
    <row r="133" spans="2:8" ht="59.25" customHeight="1">
      <c r="B133" s="25" t="s">
        <v>54</v>
      </c>
      <c r="C133" s="25"/>
      <c r="D133" s="25"/>
      <c r="E133" s="25"/>
      <c r="F133" s="25"/>
      <c r="G133" s="25"/>
      <c r="H133" s="25"/>
    </row>
    <row r="134" ht="19.5">
      <c r="G134" s="23" t="s">
        <v>91</v>
      </c>
    </row>
    <row r="135" ht="18.75">
      <c r="B135" s="11" t="s">
        <v>61</v>
      </c>
    </row>
    <row r="136" ht="16.5">
      <c r="G136" s="2" t="s">
        <v>94</v>
      </c>
    </row>
    <row r="137" ht="15">
      <c r="B137" s="1" t="s">
        <v>55</v>
      </c>
    </row>
    <row r="139" spans="2:8" ht="16.5">
      <c r="B139" s="2" t="s">
        <v>56</v>
      </c>
      <c r="C139" s="18">
        <f>C53</f>
        <v>121.85185185185185</v>
      </c>
      <c r="E139" s="2" t="s">
        <v>57</v>
      </c>
      <c r="F139" s="10">
        <f>C90</f>
        <v>-1002029.3008023954</v>
      </c>
      <c r="H139" s="6" t="s">
        <v>92</v>
      </c>
    </row>
    <row r="140" spans="9:11" ht="19.5">
      <c r="I140" s="6" t="s">
        <v>96</v>
      </c>
      <c r="J140" s="6" t="s">
        <v>95</v>
      </c>
      <c r="K140" s="23" t="s">
        <v>90</v>
      </c>
    </row>
    <row r="141" spans="2:7" ht="16.5">
      <c r="B141" s="2" t="s">
        <v>58</v>
      </c>
      <c r="C141" s="18">
        <f>C94</f>
        <v>470</v>
      </c>
      <c r="E141" s="2" t="s">
        <v>60</v>
      </c>
      <c r="F141" s="10">
        <f>C131</f>
        <v>1664910.1540845819</v>
      </c>
      <c r="G141" s="2" t="s">
        <v>93</v>
      </c>
    </row>
    <row r="143" spans="2:8" ht="30" customHeight="1">
      <c r="B143" s="24" t="s">
        <v>59</v>
      </c>
      <c r="C143" s="24"/>
      <c r="D143" s="24"/>
      <c r="E143" s="24"/>
      <c r="F143" s="24"/>
      <c r="G143" s="24"/>
      <c r="H143" s="24"/>
    </row>
    <row r="145" ht="15"/>
    <row r="146" spans="6:7" ht="15">
      <c r="F146" s="4">
        <f>C139-F139/(F141-F139)*(C141-C139)</f>
        <v>252.65896291141726</v>
      </c>
      <c r="G146" s="1" t="s">
        <v>10</v>
      </c>
    </row>
    <row r="147" ht="15"/>
    <row r="149" spans="2:5" ht="15">
      <c r="B149" s="13" t="s">
        <v>66</v>
      </c>
      <c r="C149" s="15">
        <f>ACOS(($C$7/2-0.8*F146)/($C$7/2))</f>
        <v>1.3781149679110745</v>
      </c>
      <c r="D149" s="6" t="s">
        <v>32</v>
      </c>
      <c r="E149" s="12">
        <f>C149/PI()*180</f>
        <v>78.96017134511145</v>
      </c>
    </row>
    <row r="151" spans="2:4" ht="15">
      <c r="B151" s="1" t="s">
        <v>65</v>
      </c>
      <c r="C151" s="6">
        <f>($C$7/2)^2*(C149-SIN(C149)*COS(C149))*$G$14</f>
        <v>771749.1272455773</v>
      </c>
      <c r="D151" s="1" t="s">
        <v>13</v>
      </c>
    </row>
    <row r="153" spans="2:8" ht="15">
      <c r="B153" s="24" t="s">
        <v>35</v>
      </c>
      <c r="C153" s="24"/>
      <c r="D153" s="24"/>
      <c r="E153" s="24"/>
      <c r="F153" s="24"/>
      <c r="G153" s="24"/>
      <c r="H153" s="24"/>
    </row>
    <row r="155" spans="2:4" ht="15">
      <c r="B155" s="2" t="s">
        <v>67</v>
      </c>
      <c r="C155" s="4">
        <f>F146</f>
        <v>252.65896291141726</v>
      </c>
      <c r="D155" s="1" t="s">
        <v>10</v>
      </c>
    </row>
    <row r="156" ht="15">
      <c r="B156" s="2"/>
    </row>
    <row r="157" spans="2:8" ht="15">
      <c r="B157" s="14" t="s">
        <v>36</v>
      </c>
      <c r="C157" s="14" t="s">
        <v>36</v>
      </c>
      <c r="D157" s="6" t="s">
        <v>37</v>
      </c>
      <c r="E157" s="14" t="s">
        <v>38</v>
      </c>
      <c r="F157" s="14" t="s">
        <v>39</v>
      </c>
      <c r="G157" s="6" t="s">
        <v>44</v>
      </c>
      <c r="H157" s="6" t="s">
        <v>47</v>
      </c>
    </row>
    <row r="158" spans="2:8" ht="16.5">
      <c r="B158" s="6" t="s">
        <v>42</v>
      </c>
      <c r="C158" s="6" t="s">
        <v>41</v>
      </c>
      <c r="D158" s="6" t="s">
        <v>40</v>
      </c>
      <c r="E158" s="6"/>
      <c r="F158" s="6" t="s">
        <v>43</v>
      </c>
      <c r="G158" s="6" t="s">
        <v>45</v>
      </c>
      <c r="H158" s="6" t="s">
        <v>46</v>
      </c>
    </row>
    <row r="159" spans="2:8" ht="15">
      <c r="B159" s="3">
        <v>0</v>
      </c>
      <c r="C159" s="15">
        <f>RADIANS(B159)</f>
        <v>0</v>
      </c>
      <c r="D159" s="3">
        <f>$C$7/2-($C$7/2-$G$7)*(COS(C159))</f>
        <v>30</v>
      </c>
      <c r="E159" s="16">
        <f>0.0035/C155*(C155-D159)</f>
        <v>0.0030844200467298947</v>
      </c>
      <c r="F159" s="4">
        <f>MIN(ABS($G$12),ABS(E159*210000))*SIGN(E159)</f>
        <v>378.26086956521743</v>
      </c>
      <c r="G159" s="6">
        <v>201</v>
      </c>
      <c r="H159" s="8">
        <f>F159*G159</f>
        <v>76030.4347826087</v>
      </c>
    </row>
    <row r="160" spans="2:8" ht="15">
      <c r="B160" s="3">
        <f>B159+22.5</f>
        <v>22.5</v>
      </c>
      <c r="C160" s="15">
        <f aca="true" t="shared" si="10" ref="C160:C167">RADIANS(B160)</f>
        <v>0.39269908169872414</v>
      </c>
      <c r="D160" s="3">
        <f aca="true" t="shared" si="11" ref="D160:D167">$C$7/2-($C$7/2-$G$7)*(COS(C160))</f>
        <v>46.74650284751692</v>
      </c>
      <c r="E160" s="16">
        <f>0.0035/C155*(C155-D160)</f>
        <v>0.0028524363510362694</v>
      </c>
      <c r="F160" s="4">
        <f aca="true" t="shared" si="12" ref="F160:F167">MIN(ABS($G$12),ABS(E160*210000))*SIGN(E160)</f>
        <v>378.26086956521743</v>
      </c>
      <c r="G160" s="6">
        <v>402</v>
      </c>
      <c r="H160" s="8">
        <f aca="true" t="shared" si="13" ref="H160:H167">F160*G160</f>
        <v>152060.8695652174</v>
      </c>
    </row>
    <row r="161" spans="2:8" ht="15">
      <c r="B161" s="3">
        <f aca="true" t="shared" si="14" ref="B161:B167">B160+22.5</f>
        <v>45</v>
      </c>
      <c r="C161" s="15">
        <f t="shared" si="10"/>
        <v>0.7853981633974483</v>
      </c>
      <c r="D161" s="3">
        <f t="shared" si="11"/>
        <v>94.43650813895954</v>
      </c>
      <c r="E161" s="16">
        <f>0.0035/C155*(C155-D161)</f>
        <v>0.00219180267868731</v>
      </c>
      <c r="F161" s="4">
        <f t="shared" si="12"/>
        <v>378.26086956521743</v>
      </c>
      <c r="G161" s="6">
        <v>402</v>
      </c>
      <c r="H161" s="8">
        <f t="shared" si="13"/>
        <v>152060.8695652174</v>
      </c>
    </row>
    <row r="162" spans="2:8" ht="15">
      <c r="B162" s="3">
        <f t="shared" si="14"/>
        <v>67.5</v>
      </c>
      <c r="C162" s="15">
        <f t="shared" si="10"/>
        <v>1.1780972450961724</v>
      </c>
      <c r="D162" s="3">
        <f t="shared" si="11"/>
        <v>165.80964487968023</v>
      </c>
      <c r="E162" s="16">
        <f>0.0035/C155*(C155-D162)</f>
        <v>0.0012030945176389923</v>
      </c>
      <c r="F162" s="4">
        <f t="shared" si="12"/>
        <v>252.64984870418837</v>
      </c>
      <c r="G162" s="6">
        <v>402</v>
      </c>
      <c r="H162" s="8">
        <f t="shared" si="13"/>
        <v>101565.23917908373</v>
      </c>
    </row>
    <row r="163" spans="2:8" ht="15">
      <c r="B163" s="3">
        <f t="shared" si="14"/>
        <v>90</v>
      </c>
      <c r="C163" s="15">
        <f t="shared" si="10"/>
        <v>1.5707963267948966</v>
      </c>
      <c r="D163" s="3">
        <f t="shared" si="11"/>
        <v>250</v>
      </c>
      <c r="E163" s="16">
        <f>0.0035/C155*(C155-D163)</f>
        <v>3.683372274912428E-05</v>
      </c>
      <c r="F163" s="4">
        <f t="shared" si="12"/>
        <v>7.735081777316099</v>
      </c>
      <c r="G163" s="6">
        <v>402</v>
      </c>
      <c r="H163" s="8">
        <f t="shared" si="13"/>
        <v>3109.5028744810716</v>
      </c>
    </row>
    <row r="164" spans="2:8" ht="15">
      <c r="B164" s="3">
        <f t="shared" si="14"/>
        <v>112.5</v>
      </c>
      <c r="C164" s="15">
        <f t="shared" si="10"/>
        <v>1.9634954084936207</v>
      </c>
      <c r="D164" s="3">
        <f t="shared" si="11"/>
        <v>334.19035512031974</v>
      </c>
      <c r="E164" s="16">
        <f>0.0035/C155*(C155-D164)</f>
        <v>-0.0011294270721407434</v>
      </c>
      <c r="F164" s="4">
        <f t="shared" si="12"/>
        <v>-237.17968514955612</v>
      </c>
      <c r="G164" s="6">
        <v>402</v>
      </c>
      <c r="H164" s="8">
        <f t="shared" si="13"/>
        <v>-95346.23343012156</v>
      </c>
    </row>
    <row r="165" spans="2:8" ht="15">
      <c r="B165" s="3">
        <f t="shared" si="14"/>
        <v>135</v>
      </c>
      <c r="C165" s="15">
        <f t="shared" si="10"/>
        <v>2.356194490192345</v>
      </c>
      <c r="D165" s="3">
        <f t="shared" si="11"/>
        <v>405.56349186104046</v>
      </c>
      <c r="E165" s="16">
        <f>0.0035/C155*(C155-D165)</f>
        <v>-0.002118135233189061</v>
      </c>
      <c r="F165" s="4">
        <f t="shared" si="12"/>
        <v>-378.26086956521743</v>
      </c>
      <c r="G165" s="6">
        <v>402</v>
      </c>
      <c r="H165" s="8">
        <f t="shared" si="13"/>
        <v>-152060.8695652174</v>
      </c>
    </row>
    <row r="166" spans="2:8" ht="15">
      <c r="B166" s="3">
        <f t="shared" si="14"/>
        <v>157.5</v>
      </c>
      <c r="C166" s="15">
        <f t="shared" si="10"/>
        <v>2.748893571891069</v>
      </c>
      <c r="D166" s="3">
        <f t="shared" si="11"/>
        <v>453.2534971524831</v>
      </c>
      <c r="E166" s="16">
        <f>0.0035/C155*(C155-D166)</f>
        <v>-0.002778768905538021</v>
      </c>
      <c r="F166" s="4">
        <f t="shared" si="12"/>
        <v>-378.26086956521743</v>
      </c>
      <c r="G166" s="6">
        <v>402</v>
      </c>
      <c r="H166" s="8">
        <f t="shared" si="13"/>
        <v>-152060.8695652174</v>
      </c>
    </row>
    <row r="167" spans="2:8" ht="15">
      <c r="B167" s="3">
        <f t="shared" si="14"/>
        <v>180</v>
      </c>
      <c r="C167" s="15">
        <f t="shared" si="10"/>
        <v>3.141592653589793</v>
      </c>
      <c r="D167" s="3">
        <f t="shared" si="11"/>
        <v>470</v>
      </c>
      <c r="E167" s="16">
        <f>0.0035/C155*(C155-D167)</f>
        <v>-0.0030107526012316463</v>
      </c>
      <c r="F167" s="4">
        <f t="shared" si="12"/>
        <v>-378.26086956521743</v>
      </c>
      <c r="G167" s="6">
        <v>201</v>
      </c>
      <c r="H167" s="8">
        <f t="shared" si="13"/>
        <v>-76030.4347826087</v>
      </c>
    </row>
    <row r="168" ht="15">
      <c r="B168" s="3"/>
    </row>
    <row r="169" spans="2:9" ht="15">
      <c r="B169" s="3"/>
      <c r="G169" s="2" t="s">
        <v>68</v>
      </c>
      <c r="H169" s="1">
        <f>SUM(H159:H167)</f>
        <v>9328.508623443253</v>
      </c>
      <c r="I169" s="1" t="s">
        <v>13</v>
      </c>
    </row>
    <row r="170" ht="15">
      <c r="B170" s="17" t="s">
        <v>49</v>
      </c>
    </row>
    <row r="171" ht="15">
      <c r="B171" s="3"/>
    </row>
    <row r="172" spans="2:4" ht="15">
      <c r="B172" s="2" t="s">
        <v>69</v>
      </c>
      <c r="C172" s="3">
        <f>C151+H169-$C$18*1000</f>
        <v>-4297.364130979404</v>
      </c>
      <c r="D172" s="1" t="s">
        <v>13</v>
      </c>
    </row>
    <row r="175" ht="18.75">
      <c r="B175" s="11" t="s">
        <v>70</v>
      </c>
    </row>
    <row r="177" ht="15">
      <c r="B177" s="1" t="s">
        <v>55</v>
      </c>
    </row>
    <row r="179" spans="2:6" ht="16.5">
      <c r="B179" s="2" t="s">
        <v>56</v>
      </c>
      <c r="C179" s="18">
        <f>F146</f>
        <v>252.65896291141726</v>
      </c>
      <c r="E179" s="2" t="s">
        <v>57</v>
      </c>
      <c r="F179" s="10">
        <f>C172</f>
        <v>-4297.364130979404</v>
      </c>
    </row>
    <row r="181" spans="2:6" ht="16.5">
      <c r="B181" s="2" t="s">
        <v>58</v>
      </c>
      <c r="C181" s="18">
        <f>C141</f>
        <v>470</v>
      </c>
      <c r="E181" s="2" t="s">
        <v>60</v>
      </c>
      <c r="F181" s="10">
        <f>F141</f>
        <v>1664910.1540845819</v>
      </c>
    </row>
    <row r="183" spans="2:8" ht="15">
      <c r="B183" s="24" t="s">
        <v>59</v>
      </c>
      <c r="C183" s="24"/>
      <c r="D183" s="24"/>
      <c r="E183" s="24"/>
      <c r="F183" s="24"/>
      <c r="G183" s="24"/>
      <c r="H183" s="24"/>
    </row>
    <row r="185" ht="15"/>
    <row r="186" spans="6:7" ht="15">
      <c r="F186" s="4">
        <f>C179-F179/(F181-F179)*(C181-C179)</f>
        <v>253.21850602800518</v>
      </c>
      <c r="G186" s="1" t="s">
        <v>10</v>
      </c>
    </row>
    <row r="187" ht="15"/>
    <row r="189" spans="2:5" ht="15">
      <c r="B189" s="13" t="s">
        <v>74</v>
      </c>
      <c r="C189" s="15">
        <f>ACOS(($C$7/2-0.8*F186)/($C$7/2))</f>
        <v>1.379938942251337</v>
      </c>
      <c r="D189" s="6" t="s">
        <v>32</v>
      </c>
      <c r="E189" s="12">
        <f>C189/PI()*180</f>
        <v>79.06467737674865</v>
      </c>
    </row>
    <row r="191" spans="2:4" ht="15">
      <c r="B191" s="1" t="s">
        <v>75</v>
      </c>
      <c r="C191" s="6">
        <f>($C$7/2)^2*(C189-SIN(C189)*COS(C189))*$G$14</f>
        <v>774028.66332383</v>
      </c>
      <c r="D191" s="1" t="s">
        <v>13</v>
      </c>
    </row>
    <row r="193" spans="2:8" ht="15">
      <c r="B193" s="24" t="s">
        <v>35</v>
      </c>
      <c r="C193" s="24"/>
      <c r="D193" s="24"/>
      <c r="E193" s="24"/>
      <c r="F193" s="24"/>
      <c r="G193" s="24"/>
      <c r="H193" s="24"/>
    </row>
    <row r="195" spans="2:4" ht="15">
      <c r="B195" s="2" t="s">
        <v>73</v>
      </c>
      <c r="C195" s="4">
        <f>F186</f>
        <v>253.21850602800518</v>
      </c>
      <c r="D195" s="1" t="s">
        <v>10</v>
      </c>
    </row>
    <row r="196" ht="15">
      <c r="B196" s="2"/>
    </row>
    <row r="197" spans="2:8" ht="15">
      <c r="B197" s="14" t="s">
        <v>36</v>
      </c>
      <c r="C197" s="14" t="s">
        <v>36</v>
      </c>
      <c r="D197" s="6" t="s">
        <v>37</v>
      </c>
      <c r="E197" s="14" t="s">
        <v>38</v>
      </c>
      <c r="F197" s="14" t="s">
        <v>39</v>
      </c>
      <c r="G197" s="6" t="s">
        <v>44</v>
      </c>
      <c r="H197" s="6" t="s">
        <v>47</v>
      </c>
    </row>
    <row r="198" spans="2:8" ht="16.5">
      <c r="B198" s="6" t="s">
        <v>42</v>
      </c>
      <c r="C198" s="6" t="s">
        <v>41</v>
      </c>
      <c r="D198" s="6" t="s">
        <v>40</v>
      </c>
      <c r="E198" s="6"/>
      <c r="F198" s="6" t="s">
        <v>43</v>
      </c>
      <c r="G198" s="6" t="s">
        <v>45</v>
      </c>
      <c r="H198" s="6" t="s">
        <v>46</v>
      </c>
    </row>
    <row r="199" spans="2:8" ht="15">
      <c r="B199" s="3">
        <v>0</v>
      </c>
      <c r="C199" s="15">
        <f>RADIANS(B199)</f>
        <v>0</v>
      </c>
      <c r="D199" s="3">
        <f>$C$7/2-($C$7/2-$G$7)*(COS(C199))</f>
        <v>30</v>
      </c>
      <c r="E199" s="16">
        <f>0.0035/C195*(C195-D199)</f>
        <v>0.0030853383639014623</v>
      </c>
      <c r="F199" s="4">
        <f>MIN(ABS($G$12),ABS(E199*210000))*SIGN(E199)</f>
        <v>378.26086956521743</v>
      </c>
      <c r="G199" s="6">
        <v>201</v>
      </c>
      <c r="H199" s="8">
        <f>F199*G199</f>
        <v>76030.4347826087</v>
      </c>
    </row>
    <row r="200" spans="2:8" ht="15">
      <c r="B200" s="3">
        <f>B199+22.5</f>
        <v>22.5</v>
      </c>
      <c r="C200" s="15">
        <f aca="true" t="shared" si="15" ref="C200:C207">RADIANS(B200)</f>
        <v>0.39269908169872414</v>
      </c>
      <c r="D200" s="3">
        <f aca="true" t="shared" si="16" ref="D200:D207">$C$7/2-($C$7/2-$G$7)*(COS(C200))</f>
        <v>46.74650284751692</v>
      </c>
      <c r="E200" s="16">
        <f>0.0035/C195*(C195-D200)</f>
        <v>0.0028538672882454565</v>
      </c>
      <c r="F200" s="4">
        <f aca="true" t="shared" si="17" ref="F200:F207">MIN(ABS($G$12),ABS(E200*210000))*SIGN(E200)</f>
        <v>378.26086956521743</v>
      </c>
      <c r="G200" s="6">
        <v>402</v>
      </c>
      <c r="H200" s="8">
        <f aca="true" t="shared" si="18" ref="H200:H207">F200*G200</f>
        <v>152060.8695652174</v>
      </c>
    </row>
    <row r="201" spans="2:8" ht="15">
      <c r="B201" s="3">
        <f aca="true" t="shared" si="19" ref="B201:B207">B200+22.5</f>
        <v>45</v>
      </c>
      <c r="C201" s="15">
        <f t="shared" si="15"/>
        <v>0.7853981633974483</v>
      </c>
      <c r="D201" s="3">
        <f t="shared" si="16"/>
        <v>94.43650813895954</v>
      </c>
      <c r="E201" s="16">
        <f>0.0035/C195*(C195-D201)</f>
        <v>0.0021946934342555397</v>
      </c>
      <c r="F201" s="4">
        <f t="shared" si="17"/>
        <v>378.26086956521743</v>
      </c>
      <c r="G201" s="6">
        <v>402</v>
      </c>
      <c r="H201" s="8">
        <f t="shared" si="18"/>
        <v>152060.8695652174</v>
      </c>
    </row>
    <row r="202" spans="2:8" ht="15">
      <c r="B202" s="3">
        <f t="shared" si="19"/>
        <v>67.5</v>
      </c>
      <c r="C202" s="15">
        <f t="shared" si="15"/>
        <v>1.1780972450961724</v>
      </c>
      <c r="D202" s="3">
        <f t="shared" si="16"/>
        <v>165.80964487968023</v>
      </c>
      <c r="E202" s="16">
        <f>0.0035/C195*(C195-D202)</f>
        <v>0.0012081700457758102</v>
      </c>
      <c r="F202" s="4">
        <f t="shared" si="17"/>
        <v>253.71570961292014</v>
      </c>
      <c r="G202" s="6">
        <v>402</v>
      </c>
      <c r="H202" s="8">
        <f t="shared" si="18"/>
        <v>101993.71526439389</v>
      </c>
    </row>
    <row r="203" spans="2:8" ht="15">
      <c r="B203" s="3">
        <f t="shared" si="19"/>
        <v>90</v>
      </c>
      <c r="C203" s="15">
        <f t="shared" si="15"/>
        <v>1.5707963267948966</v>
      </c>
      <c r="D203" s="3">
        <f t="shared" si="16"/>
        <v>250</v>
      </c>
      <c r="E203" s="16">
        <f>0.0035/C195*(C195-D203)</f>
        <v>4.448636584552111E-05</v>
      </c>
      <c r="F203" s="4">
        <f t="shared" si="17"/>
        <v>9.342136827559433</v>
      </c>
      <c r="G203" s="6">
        <v>402</v>
      </c>
      <c r="H203" s="8">
        <f t="shared" si="18"/>
        <v>3755.539004678892</v>
      </c>
    </row>
    <row r="204" spans="2:8" ht="15">
      <c r="B204" s="3">
        <f t="shared" si="19"/>
        <v>112.5</v>
      </c>
      <c r="C204" s="15">
        <f t="shared" si="15"/>
        <v>1.9634954084936207</v>
      </c>
      <c r="D204" s="3">
        <f t="shared" si="16"/>
        <v>334.19035512031974</v>
      </c>
      <c r="E204" s="16">
        <f>0.0035/C195*(C195-D204)</f>
        <v>-0.0011191973140847677</v>
      </c>
      <c r="F204" s="4">
        <f t="shared" si="17"/>
        <v>-235.03143595780122</v>
      </c>
      <c r="G204" s="6">
        <v>402</v>
      </c>
      <c r="H204" s="8">
        <f t="shared" si="18"/>
        <v>-94482.6372550361</v>
      </c>
    </row>
    <row r="205" spans="2:8" ht="15">
      <c r="B205" s="3">
        <f t="shared" si="19"/>
        <v>135</v>
      </c>
      <c r="C205" s="15">
        <f t="shared" si="15"/>
        <v>2.356194490192345</v>
      </c>
      <c r="D205" s="3">
        <f t="shared" si="16"/>
        <v>405.56349186104046</v>
      </c>
      <c r="E205" s="16">
        <f>0.0035/C195*(C195-D205)</f>
        <v>-0.002105720702564497</v>
      </c>
      <c r="F205" s="4">
        <f t="shared" si="17"/>
        <v>-378.26086956521743</v>
      </c>
      <c r="G205" s="6">
        <v>402</v>
      </c>
      <c r="H205" s="8">
        <f t="shared" si="18"/>
        <v>-152060.8695652174</v>
      </c>
    </row>
    <row r="206" spans="2:8" ht="15">
      <c r="B206" s="3">
        <f t="shared" si="19"/>
        <v>157.5</v>
      </c>
      <c r="C206" s="15">
        <f t="shared" si="15"/>
        <v>2.748893571891069</v>
      </c>
      <c r="D206" s="3">
        <f t="shared" si="16"/>
        <v>453.2534971524831</v>
      </c>
      <c r="E206" s="16">
        <f>0.0035/C195*(C195-D206)</f>
        <v>-0.002764894556554414</v>
      </c>
      <c r="F206" s="4">
        <f t="shared" si="17"/>
        <v>-378.26086956521743</v>
      </c>
      <c r="G206" s="6">
        <v>402</v>
      </c>
      <c r="H206" s="8">
        <f t="shared" si="18"/>
        <v>-152060.8695652174</v>
      </c>
    </row>
    <row r="207" spans="2:8" ht="15">
      <c r="B207" s="3">
        <f t="shared" si="19"/>
        <v>180</v>
      </c>
      <c r="C207" s="15">
        <f t="shared" si="15"/>
        <v>3.141592653589793</v>
      </c>
      <c r="D207" s="3">
        <f t="shared" si="16"/>
        <v>470</v>
      </c>
      <c r="E207" s="16">
        <f>0.0035/C195*(C195-D207)</f>
        <v>-0.0029963656322104203</v>
      </c>
      <c r="F207" s="4">
        <f t="shared" si="17"/>
        <v>-378.26086956521743</v>
      </c>
      <c r="G207" s="6">
        <v>201</v>
      </c>
      <c r="H207" s="8">
        <f t="shared" si="18"/>
        <v>-76030.4347826087</v>
      </c>
    </row>
    <row r="208" ht="15">
      <c r="B208" s="3"/>
    </row>
    <row r="209" spans="2:9" ht="15">
      <c r="B209" s="3"/>
      <c r="G209" s="2" t="s">
        <v>72</v>
      </c>
      <c r="H209" s="1">
        <f>SUM(H199:H207)</f>
        <v>11266.617014036688</v>
      </c>
      <c r="I209" s="1" t="s">
        <v>13</v>
      </c>
    </row>
    <row r="210" ht="15">
      <c r="B210" s="17" t="s">
        <v>49</v>
      </c>
    </row>
    <row r="211" ht="15">
      <c r="B211" s="3"/>
    </row>
    <row r="212" spans="2:4" ht="15">
      <c r="B212" s="2" t="s">
        <v>71</v>
      </c>
      <c r="C212" s="10">
        <f>C191+H209-C18*1000</f>
        <v>-79.71966213337146</v>
      </c>
      <c r="D212" s="1" t="s">
        <v>13</v>
      </c>
    </row>
    <row r="213" spans="2:3" ht="15">
      <c r="B213" s="2"/>
      <c r="C213" s="10"/>
    </row>
    <row r="214" spans="2:3" ht="15">
      <c r="B214" s="2"/>
      <c r="C214" s="10"/>
    </row>
    <row r="215" ht="18.75">
      <c r="B215" s="11" t="s">
        <v>98</v>
      </c>
    </row>
    <row r="217" ht="15">
      <c r="B217" s="1" t="s">
        <v>55</v>
      </c>
    </row>
    <row r="219" spans="2:6" ht="16.5">
      <c r="B219" s="2" t="s">
        <v>56</v>
      </c>
      <c r="C219" s="18">
        <f>F186</f>
        <v>253.21850602800518</v>
      </c>
      <c r="E219" s="2" t="s">
        <v>57</v>
      </c>
      <c r="F219" s="10">
        <f>C212</f>
        <v>-79.71966213337146</v>
      </c>
    </row>
    <row r="221" spans="2:6" ht="16.5">
      <c r="B221" s="2" t="s">
        <v>58</v>
      </c>
      <c r="C221" s="18">
        <f>C181</f>
        <v>470</v>
      </c>
      <c r="E221" s="2" t="s">
        <v>60</v>
      </c>
      <c r="F221" s="10">
        <f>F181</f>
        <v>1664910.1540845819</v>
      </c>
    </row>
    <row r="223" spans="2:8" ht="15">
      <c r="B223" s="24" t="s">
        <v>59</v>
      </c>
      <c r="C223" s="24"/>
      <c r="D223" s="24"/>
      <c r="E223" s="24"/>
      <c r="F223" s="24"/>
      <c r="G223" s="24"/>
      <c r="H223" s="24"/>
    </row>
    <row r="225" ht="15"/>
    <row r="226" spans="6:7" ht="15">
      <c r="F226" s="4">
        <f>C219-F219/(F221-F219)*(C221-C219)</f>
        <v>253.22888551903316</v>
      </c>
      <c r="G226" s="1" t="s">
        <v>10</v>
      </c>
    </row>
    <row r="227" ht="15"/>
    <row r="229" spans="2:5" ht="15">
      <c r="B229" s="13" t="s">
        <v>100</v>
      </c>
      <c r="C229" s="15">
        <f>ACOS(($C$7/2-0.8*F226)/($C$7/2))</f>
        <v>1.3799727707741138</v>
      </c>
      <c r="D229" s="6" t="s">
        <v>32</v>
      </c>
      <c r="E229" s="12">
        <f>C229/PI()*180</f>
        <v>79.06661560833092</v>
      </c>
    </row>
    <row r="231" spans="2:4" ht="15">
      <c r="B231" s="1" t="s">
        <v>101</v>
      </c>
      <c r="C231" s="6">
        <f>($C$7/2)^2*(C229-SIN(C229)*COS(C229))*$G$14</f>
        <v>774070.9561938128</v>
      </c>
      <c r="D231" s="1" t="s">
        <v>13</v>
      </c>
    </row>
    <row r="233" spans="2:8" ht="15">
      <c r="B233" s="24" t="s">
        <v>35</v>
      </c>
      <c r="C233" s="24"/>
      <c r="D233" s="24"/>
      <c r="E233" s="24"/>
      <c r="F233" s="24"/>
      <c r="G233" s="24"/>
      <c r="H233" s="24"/>
    </row>
    <row r="235" spans="2:4" ht="15">
      <c r="B235" s="2" t="s">
        <v>97</v>
      </c>
      <c r="C235" s="4">
        <f>F226</f>
        <v>253.22888551903316</v>
      </c>
      <c r="D235" s="1" t="s">
        <v>10</v>
      </c>
    </row>
    <row r="236" ht="15">
      <c r="B236" s="2"/>
    </row>
    <row r="237" spans="2:8" ht="15">
      <c r="B237" s="14" t="s">
        <v>36</v>
      </c>
      <c r="C237" s="14" t="s">
        <v>36</v>
      </c>
      <c r="D237" s="6" t="s">
        <v>37</v>
      </c>
      <c r="E237" s="14" t="s">
        <v>38</v>
      </c>
      <c r="F237" s="14" t="s">
        <v>39</v>
      </c>
      <c r="G237" s="6" t="s">
        <v>44</v>
      </c>
      <c r="H237" s="6" t="s">
        <v>47</v>
      </c>
    </row>
    <row r="238" spans="2:8" ht="16.5">
      <c r="B238" s="6" t="s">
        <v>42</v>
      </c>
      <c r="C238" s="6" t="s">
        <v>41</v>
      </c>
      <c r="D238" s="6" t="s">
        <v>40</v>
      </c>
      <c r="E238" s="6"/>
      <c r="F238" s="6" t="s">
        <v>43</v>
      </c>
      <c r="G238" s="6" t="s">
        <v>45</v>
      </c>
      <c r="H238" s="6" t="s">
        <v>46</v>
      </c>
    </row>
    <row r="239" spans="2:8" ht="15">
      <c r="B239" s="3">
        <v>0</v>
      </c>
      <c r="C239" s="15">
        <f>RADIANS(B239)</f>
        <v>0</v>
      </c>
      <c r="D239" s="3">
        <f>$C$7/2-($C$7/2-$G$7)*(COS(C239))</f>
        <v>30</v>
      </c>
      <c r="E239" s="16">
        <f>0.0035/C235*(C235-D239)</f>
        <v>0.0030853553602908073</v>
      </c>
      <c r="F239" s="4">
        <f>MIN(ABS($G$12),ABS(E239*210000))*SIGN(E239)</f>
        <v>378.26086956521743</v>
      </c>
      <c r="G239" s="6">
        <v>201</v>
      </c>
      <c r="H239" s="8">
        <f>F239*G239</f>
        <v>76030.4347826087</v>
      </c>
    </row>
    <row r="240" spans="2:8" ht="15">
      <c r="B240" s="3">
        <f>B239+22.5</f>
        <v>22.5</v>
      </c>
      <c r="C240" s="15">
        <f aca="true" t="shared" si="20" ref="C240:C247">RADIANS(B240)</f>
        <v>0.39269908169872414</v>
      </c>
      <c r="D240" s="3">
        <f aca="true" t="shared" si="21" ref="D240:D247">$C$7/2-($C$7/2-$G$7)*(COS(C240))</f>
        <v>46.74650284751692</v>
      </c>
      <c r="E240" s="16">
        <f>0.0035/C235*(C235-D240)</f>
        <v>0.0028538937723042194</v>
      </c>
      <c r="F240" s="4">
        <f aca="true" t="shared" si="22" ref="F240:F247">MIN(ABS($G$12),ABS(E240*210000))*SIGN(E240)</f>
        <v>378.26086956521743</v>
      </c>
      <c r="G240" s="6">
        <v>402</v>
      </c>
      <c r="H240" s="8">
        <f aca="true" t="shared" si="23" ref="H240:H247">F240*G240</f>
        <v>152060.8695652174</v>
      </c>
    </row>
    <row r="241" spans="2:8" ht="15">
      <c r="B241" s="3">
        <f aca="true" t="shared" si="24" ref="B241:B247">B240+22.5</f>
        <v>45</v>
      </c>
      <c r="C241" s="15">
        <f t="shared" si="20"/>
        <v>0.7853981633974483</v>
      </c>
      <c r="D241" s="3">
        <f t="shared" si="21"/>
        <v>94.43650813895954</v>
      </c>
      <c r="E241" s="16">
        <f>0.0035/C235*(C235-D241)</f>
        <v>0.002194746936910895</v>
      </c>
      <c r="F241" s="4">
        <f t="shared" si="22"/>
        <v>378.26086956521743</v>
      </c>
      <c r="G241" s="6">
        <v>402</v>
      </c>
      <c r="H241" s="8">
        <f t="shared" si="23"/>
        <v>152060.8695652174</v>
      </c>
    </row>
    <row r="242" spans="2:8" ht="15">
      <c r="B242" s="3">
        <f t="shared" si="24"/>
        <v>67.5</v>
      </c>
      <c r="C242" s="15">
        <f t="shared" si="20"/>
        <v>1.1780972450961724</v>
      </c>
      <c r="D242" s="3">
        <f t="shared" si="21"/>
        <v>165.80964487968023</v>
      </c>
      <c r="E242" s="16">
        <f>0.0035/C235*(C235-D242)</f>
        <v>0.0012082639846185247</v>
      </c>
      <c r="F242" s="4">
        <f t="shared" si="22"/>
        <v>253.73543676989019</v>
      </c>
      <c r="G242" s="6">
        <v>402</v>
      </c>
      <c r="H242" s="8">
        <f t="shared" si="23"/>
        <v>102001.64558149586</v>
      </c>
    </row>
    <row r="243" spans="2:8" ht="15">
      <c r="B243" s="3">
        <f t="shared" si="24"/>
        <v>90</v>
      </c>
      <c r="C243" s="15">
        <f t="shared" si="20"/>
        <v>1.5707963267948966</v>
      </c>
      <c r="D243" s="3">
        <f t="shared" si="21"/>
        <v>250</v>
      </c>
      <c r="E243" s="16">
        <f>0.0035/C235*(C235-D243)</f>
        <v>4.462800242339113E-05</v>
      </c>
      <c r="F243" s="4">
        <f t="shared" si="22"/>
        <v>9.371880508912138</v>
      </c>
      <c r="G243" s="6">
        <v>402</v>
      </c>
      <c r="H243" s="8">
        <f t="shared" si="23"/>
        <v>3767.4959645826793</v>
      </c>
    </row>
    <row r="244" spans="2:8" ht="15">
      <c r="B244" s="3">
        <f t="shared" si="24"/>
        <v>112.5</v>
      </c>
      <c r="C244" s="15">
        <f t="shared" si="20"/>
        <v>1.9634954084936207</v>
      </c>
      <c r="D244" s="3">
        <f t="shared" si="21"/>
        <v>334.19035512031974</v>
      </c>
      <c r="E244" s="16">
        <f>0.0035/C235*(C235-D244)</f>
        <v>-0.001119007979771742</v>
      </c>
      <c r="F244" s="4">
        <f t="shared" si="22"/>
        <v>-234.99167575206582</v>
      </c>
      <c r="G244" s="6">
        <v>402</v>
      </c>
      <c r="H244" s="8">
        <f t="shared" si="23"/>
        <v>-94466.65365233045</v>
      </c>
    </row>
    <row r="245" spans="2:8" ht="15">
      <c r="B245" s="3">
        <f t="shared" si="24"/>
        <v>135</v>
      </c>
      <c r="C245" s="15">
        <f t="shared" si="20"/>
        <v>2.356194490192345</v>
      </c>
      <c r="D245" s="3">
        <f t="shared" si="21"/>
        <v>405.56349186104046</v>
      </c>
      <c r="E245" s="16">
        <f>0.0035/C235*(C235-D245)</f>
        <v>-0.0021054909320641127</v>
      </c>
      <c r="F245" s="4">
        <f t="shared" si="22"/>
        <v>-378.26086956521743</v>
      </c>
      <c r="G245" s="6">
        <v>402</v>
      </c>
      <c r="H245" s="8">
        <f t="shared" si="23"/>
        <v>-152060.8695652174</v>
      </c>
    </row>
    <row r="246" spans="2:8" ht="15">
      <c r="B246" s="3">
        <f t="shared" si="24"/>
        <v>157.5</v>
      </c>
      <c r="C246" s="15">
        <f t="shared" si="20"/>
        <v>2.748893571891069</v>
      </c>
      <c r="D246" s="3">
        <f t="shared" si="21"/>
        <v>453.2534971524831</v>
      </c>
      <c r="E246" s="16">
        <f>0.0035/C235*(C235-D246)</f>
        <v>-0.0027646377674574374</v>
      </c>
      <c r="F246" s="4">
        <f t="shared" si="22"/>
        <v>-378.26086956521743</v>
      </c>
      <c r="G246" s="6">
        <v>402</v>
      </c>
      <c r="H246" s="8">
        <f t="shared" si="23"/>
        <v>-152060.8695652174</v>
      </c>
    </row>
    <row r="247" spans="2:8" ht="15">
      <c r="B247" s="3">
        <f t="shared" si="24"/>
        <v>180</v>
      </c>
      <c r="C247" s="15">
        <f t="shared" si="20"/>
        <v>3.141592653589793</v>
      </c>
      <c r="D247" s="3">
        <f t="shared" si="21"/>
        <v>470</v>
      </c>
      <c r="E247" s="16">
        <f>0.0035/C235*(C235-D247)</f>
        <v>-0.002996099355444025</v>
      </c>
      <c r="F247" s="4">
        <f t="shared" si="22"/>
        <v>-378.26086956521743</v>
      </c>
      <c r="G247" s="6">
        <v>201</v>
      </c>
      <c r="H247" s="8">
        <f t="shared" si="23"/>
        <v>-76030.4347826087</v>
      </c>
    </row>
    <row r="248" ht="15">
      <c r="B248" s="3"/>
    </row>
    <row r="249" spans="2:9" ht="15">
      <c r="B249" s="3"/>
      <c r="G249" s="2" t="s">
        <v>102</v>
      </c>
      <c r="H249" s="1">
        <f>SUM(H239:H247)</f>
        <v>11302.487893748097</v>
      </c>
      <c r="I249" s="1" t="s">
        <v>13</v>
      </c>
    </row>
    <row r="250" ht="15">
      <c r="B250" s="17" t="s">
        <v>49</v>
      </c>
    </row>
    <row r="251" ht="15">
      <c r="B251" s="3"/>
    </row>
    <row r="252" spans="2:4" ht="15">
      <c r="B252" s="2" t="s">
        <v>99</v>
      </c>
      <c r="C252" s="10">
        <f>C231+H249-$C$18*1000</f>
        <v>-1.5559124391293153</v>
      </c>
      <c r="D252" s="1" t="s">
        <v>13</v>
      </c>
    </row>
    <row r="253" spans="2:3" ht="15">
      <c r="B253" s="2"/>
      <c r="C253" s="10"/>
    </row>
    <row r="255" ht="15">
      <c r="B255" s="1" t="s">
        <v>76</v>
      </c>
    </row>
    <row r="257" spans="4:6" ht="15">
      <c r="D257" s="2" t="s">
        <v>9</v>
      </c>
      <c r="E257" s="4">
        <f>C235</f>
        <v>253.22888551903316</v>
      </c>
      <c r="F257" s="1" t="s">
        <v>10</v>
      </c>
    </row>
    <row r="259" ht="18">
      <c r="A259" s="11" t="s">
        <v>77</v>
      </c>
    </row>
    <row r="261" spans="2:8" ht="45" customHeight="1">
      <c r="B261" s="24" t="s">
        <v>82</v>
      </c>
      <c r="C261" s="24"/>
      <c r="D261" s="24"/>
      <c r="E261" s="24"/>
      <c r="F261" s="24"/>
      <c r="G261" s="24"/>
      <c r="H261" s="24"/>
    </row>
    <row r="262" ht="15"/>
    <row r="263" ht="15"/>
    <row r="264" ht="15"/>
    <row r="265" spans="2:8" ht="30" customHeight="1">
      <c r="B265" s="24" t="s">
        <v>83</v>
      </c>
      <c r="C265" s="24"/>
      <c r="D265" s="24"/>
      <c r="E265" s="24"/>
      <c r="F265" s="24"/>
      <c r="G265" s="24"/>
      <c r="H265" s="24"/>
    </row>
    <row r="266" spans="2:8" ht="18" customHeight="1">
      <c r="B266" s="19"/>
      <c r="C266" s="19"/>
      <c r="D266" s="19"/>
      <c r="E266" s="19"/>
      <c r="F266" s="19"/>
      <c r="G266" s="19"/>
      <c r="H266" s="19"/>
    </row>
    <row r="268" ht="15"/>
    <row r="269" ht="15"/>
    <row r="271" ht="15">
      <c r="B271" s="1" t="s">
        <v>85</v>
      </c>
    </row>
    <row r="273" ht="15"/>
    <row r="274" spans="6:7" ht="15">
      <c r="F274" s="4">
        <f>2/3*SIN(C189)^3/(C189-SIN(C189)*COS(C189))*C7/2</f>
        <v>132.15529833394768</v>
      </c>
      <c r="G274" s="1" t="s">
        <v>10</v>
      </c>
    </row>
    <row r="275" ht="15"/>
    <row r="277" spans="3:5" ht="15">
      <c r="C277" s="2" t="s">
        <v>86</v>
      </c>
      <c r="D277" s="1">
        <f>C191*F274</f>
        <v>102291988.92058751</v>
      </c>
      <c r="E277" s="1" t="s">
        <v>11</v>
      </c>
    </row>
    <row r="280" ht="15">
      <c r="B280" s="1" t="s">
        <v>84</v>
      </c>
    </row>
    <row r="281" ht="15"/>
    <row r="282" ht="15"/>
    <row r="283" ht="15"/>
    <row r="284" ht="15"/>
    <row r="285" spans="2:8" ht="45" customHeight="1">
      <c r="B285" s="24" t="s">
        <v>81</v>
      </c>
      <c r="C285" s="24"/>
      <c r="D285" s="24"/>
      <c r="E285" s="24"/>
      <c r="F285" s="24"/>
      <c r="G285" s="24"/>
      <c r="H285" s="24"/>
    </row>
    <row r="287" spans="2:4" ht="15">
      <c r="B287" s="2" t="s">
        <v>9</v>
      </c>
      <c r="C287" s="4">
        <f>C195</f>
        <v>253.21850602800518</v>
      </c>
      <c r="D287" s="1" t="s">
        <v>10</v>
      </c>
    </row>
    <row r="288" ht="15">
      <c r="B288" s="2"/>
    </row>
    <row r="289" spans="2:9" ht="15">
      <c r="B289" s="14" t="s">
        <v>36</v>
      </c>
      <c r="C289" s="14" t="s">
        <v>36</v>
      </c>
      <c r="D289" s="6" t="s">
        <v>37</v>
      </c>
      <c r="E289" s="14" t="s">
        <v>38</v>
      </c>
      <c r="F289" s="14" t="s">
        <v>39</v>
      </c>
      <c r="G289" s="6" t="s">
        <v>44</v>
      </c>
      <c r="H289" s="6" t="s">
        <v>47</v>
      </c>
      <c r="I289" s="6" t="s">
        <v>78</v>
      </c>
    </row>
    <row r="290" spans="2:9" ht="16.5">
      <c r="B290" s="6" t="s">
        <v>42</v>
      </c>
      <c r="C290" s="6" t="s">
        <v>41</v>
      </c>
      <c r="D290" s="6" t="s">
        <v>40</v>
      </c>
      <c r="E290" s="6"/>
      <c r="F290" s="6" t="s">
        <v>43</v>
      </c>
      <c r="G290" s="6" t="s">
        <v>45</v>
      </c>
      <c r="H290" s="6" t="s">
        <v>46</v>
      </c>
      <c r="I290" s="6" t="s">
        <v>79</v>
      </c>
    </row>
    <row r="291" spans="2:9" ht="15">
      <c r="B291" s="3">
        <v>0</v>
      </c>
      <c r="C291" s="15">
        <f>RADIANS(B291)</f>
        <v>0</v>
      </c>
      <c r="D291" s="3">
        <f>$C$7/2-($C$7/2-$G$7)*(COS(C291))</f>
        <v>30</v>
      </c>
      <c r="E291" s="16">
        <f>0.0035/C287*(C287-D291)</f>
        <v>0.0030853383639014623</v>
      </c>
      <c r="F291" s="4">
        <f>MIN(ABS($G$12),ABS(E291*210000))*SIGN(E291)</f>
        <v>378.26086956521743</v>
      </c>
      <c r="G291" s="6">
        <v>201</v>
      </c>
      <c r="H291" s="8">
        <f>F291*G291</f>
        <v>76030.4347826087</v>
      </c>
      <c r="I291" s="1">
        <f>H291*($C$7/2-D291)</f>
        <v>16726695.652173914</v>
      </c>
    </row>
    <row r="292" spans="2:9" ht="15">
      <c r="B292" s="3">
        <f>B291+22.5</f>
        <v>22.5</v>
      </c>
      <c r="C292" s="15">
        <f aca="true" t="shared" si="25" ref="C292:C299">RADIANS(B292)</f>
        <v>0.39269908169872414</v>
      </c>
      <c r="D292" s="3">
        <f aca="true" t="shared" si="26" ref="D292:D299">$C$7/2-($C$7/2-$G$7)*(COS(C292))</f>
        <v>46.74650284751692</v>
      </c>
      <c r="E292" s="16">
        <f>0.0035/C287*(C287-D292)</f>
        <v>0.0028538672882454565</v>
      </c>
      <c r="F292" s="4">
        <f aca="true" t="shared" si="27" ref="F292:F299">MIN(ABS($G$12),ABS(E292*210000))*SIGN(E292)</f>
        <v>378.26086956521743</v>
      </c>
      <c r="G292" s="6">
        <v>402</v>
      </c>
      <c r="H292" s="8">
        <f aca="true" t="shared" si="28" ref="H292:H299">F292*G292</f>
        <v>152060.8695652174</v>
      </c>
      <c r="I292" s="1">
        <f aca="true" t="shared" si="29" ref="I292:I299">H292*($C$7/2-D292)</f>
        <v>30906903.519178018</v>
      </c>
    </row>
    <row r="293" spans="2:9" ht="15">
      <c r="B293" s="3">
        <f aca="true" t="shared" si="30" ref="B293:B299">B292+22.5</f>
        <v>45</v>
      </c>
      <c r="C293" s="15">
        <f t="shared" si="25"/>
        <v>0.7853981633974483</v>
      </c>
      <c r="D293" s="3">
        <f t="shared" si="26"/>
        <v>94.43650813895954</v>
      </c>
      <c r="E293" s="16">
        <f>0.0035/C287*(C287-D293)</f>
        <v>0.0021946934342555397</v>
      </c>
      <c r="F293" s="4">
        <f t="shared" si="27"/>
        <v>378.26086956521743</v>
      </c>
      <c r="G293" s="6">
        <v>402</v>
      </c>
      <c r="H293" s="8">
        <f t="shared" si="28"/>
        <v>152060.8695652174</v>
      </c>
      <c r="I293" s="1">
        <f t="shared" si="29"/>
        <v>23655119.844991434</v>
      </c>
    </row>
    <row r="294" spans="2:9" ht="15">
      <c r="B294" s="3">
        <f t="shared" si="30"/>
        <v>67.5</v>
      </c>
      <c r="C294" s="15">
        <f t="shared" si="25"/>
        <v>1.1780972450961724</v>
      </c>
      <c r="D294" s="3">
        <f t="shared" si="26"/>
        <v>165.80964487968023</v>
      </c>
      <c r="E294" s="16">
        <f>0.0035/C287*(C287-D294)</f>
        <v>0.0012081700457758102</v>
      </c>
      <c r="F294" s="4">
        <f t="shared" si="27"/>
        <v>253.71570961292014</v>
      </c>
      <c r="G294" s="6">
        <v>402</v>
      </c>
      <c r="H294" s="8">
        <f t="shared" si="28"/>
        <v>101993.71526439389</v>
      </c>
      <c r="I294" s="1">
        <f t="shared" si="29"/>
        <v>8586887.1081501</v>
      </c>
    </row>
    <row r="295" spans="2:9" ht="15">
      <c r="B295" s="3">
        <f t="shared" si="30"/>
        <v>90</v>
      </c>
      <c r="C295" s="15">
        <f t="shared" si="25"/>
        <v>1.5707963267948966</v>
      </c>
      <c r="D295" s="3">
        <f t="shared" si="26"/>
        <v>250</v>
      </c>
      <c r="E295" s="16">
        <f>0.0035/C287*(C287-D295)</f>
        <v>4.448636584552111E-05</v>
      </c>
      <c r="F295" s="4">
        <f t="shared" si="27"/>
        <v>9.342136827559433</v>
      </c>
      <c r="G295" s="6">
        <v>402</v>
      </c>
      <c r="H295" s="8">
        <f t="shared" si="28"/>
        <v>3755.539004678892</v>
      </c>
      <c r="I295" s="1">
        <f t="shared" si="29"/>
        <v>0</v>
      </c>
    </row>
    <row r="296" spans="2:9" ht="15">
      <c r="B296" s="3">
        <f t="shared" si="30"/>
        <v>112.5</v>
      </c>
      <c r="C296" s="15">
        <f t="shared" si="25"/>
        <v>1.9634954084936207</v>
      </c>
      <c r="D296" s="3">
        <f t="shared" si="26"/>
        <v>334.19035512031974</v>
      </c>
      <c r="E296" s="16">
        <f>0.0035/C287*(C287-D296)</f>
        <v>-0.0011191973140847677</v>
      </c>
      <c r="F296" s="4">
        <f t="shared" si="27"/>
        <v>-235.03143595780122</v>
      </c>
      <c r="G296" s="6">
        <v>402</v>
      </c>
      <c r="H296" s="8">
        <f t="shared" si="28"/>
        <v>-94482.6372550361</v>
      </c>
      <c r="I296" s="1">
        <f t="shared" si="29"/>
        <v>7954526.783205841</v>
      </c>
    </row>
    <row r="297" spans="2:9" ht="15">
      <c r="B297" s="3">
        <f t="shared" si="30"/>
        <v>135</v>
      </c>
      <c r="C297" s="15">
        <f t="shared" si="25"/>
        <v>2.356194490192345</v>
      </c>
      <c r="D297" s="3">
        <f t="shared" si="26"/>
        <v>405.56349186104046</v>
      </c>
      <c r="E297" s="16">
        <f>0.0035/C287*(C287-D297)</f>
        <v>-0.002105720702564497</v>
      </c>
      <c r="F297" s="4">
        <f t="shared" si="27"/>
        <v>-378.26086956521743</v>
      </c>
      <c r="G297" s="6">
        <v>402</v>
      </c>
      <c r="H297" s="8">
        <f t="shared" si="28"/>
        <v>-152060.8695652174</v>
      </c>
      <c r="I297" s="1">
        <f t="shared" si="29"/>
        <v>23655119.844991434</v>
      </c>
    </row>
    <row r="298" spans="2:9" ht="15">
      <c r="B298" s="3">
        <f t="shared" si="30"/>
        <v>157.5</v>
      </c>
      <c r="C298" s="15">
        <f t="shared" si="25"/>
        <v>2.748893571891069</v>
      </c>
      <c r="D298" s="3">
        <f t="shared" si="26"/>
        <v>453.2534971524831</v>
      </c>
      <c r="E298" s="16">
        <f>0.0035/C287*(C287-D298)</f>
        <v>-0.002764894556554414</v>
      </c>
      <c r="F298" s="4">
        <f t="shared" si="27"/>
        <v>-378.26086956521743</v>
      </c>
      <c r="G298" s="6">
        <v>402</v>
      </c>
      <c r="H298" s="8">
        <f t="shared" si="28"/>
        <v>-152060.8695652174</v>
      </c>
      <c r="I298" s="1">
        <f t="shared" si="29"/>
        <v>30906903.519178018</v>
      </c>
    </row>
    <row r="299" spans="2:9" ht="15">
      <c r="B299" s="3">
        <f t="shared" si="30"/>
        <v>180</v>
      </c>
      <c r="C299" s="15">
        <f t="shared" si="25"/>
        <v>3.141592653589793</v>
      </c>
      <c r="D299" s="3">
        <f t="shared" si="26"/>
        <v>470</v>
      </c>
      <c r="E299" s="16">
        <f>0.0035/C287*(C287-D299)</f>
        <v>-0.0029963656322104203</v>
      </c>
      <c r="F299" s="4">
        <f t="shared" si="27"/>
        <v>-378.26086956521743</v>
      </c>
      <c r="G299" s="6">
        <v>201</v>
      </c>
      <c r="H299" s="8">
        <f t="shared" si="28"/>
        <v>-76030.4347826087</v>
      </c>
      <c r="I299" s="1">
        <f t="shared" si="29"/>
        <v>16726695.652173914</v>
      </c>
    </row>
    <row r="301" spans="8:10" ht="15">
      <c r="H301" s="2" t="s">
        <v>80</v>
      </c>
      <c r="I301" s="1">
        <f>SUM(I291:I299)</f>
        <v>159118851.92404267</v>
      </c>
      <c r="J301" t="s">
        <v>11</v>
      </c>
    </row>
    <row r="303" ht="15">
      <c r="B303" s="1" t="s">
        <v>88</v>
      </c>
    </row>
    <row r="305" spans="4:6" ht="21">
      <c r="D305" s="20" t="s">
        <v>87</v>
      </c>
      <c r="E305" s="21">
        <f>(D277+I301)/1000000</f>
        <v>261.4108408446302</v>
      </c>
      <c r="F305" s="22" t="s">
        <v>6</v>
      </c>
    </row>
    <row r="307" ht="15">
      <c r="B307" s="1" t="s">
        <v>89</v>
      </c>
    </row>
    <row r="310" ht="15"/>
  </sheetData>
  <mergeCells count="17">
    <mergeCell ref="B70:H70"/>
    <mergeCell ref="B96:H96"/>
    <mergeCell ref="B183:H183"/>
    <mergeCell ref="B193:H193"/>
    <mergeCell ref="B111:H111"/>
    <mergeCell ref="B133:H133"/>
    <mergeCell ref="B143:H143"/>
    <mergeCell ref="B153:H153"/>
    <mergeCell ref="B38:H38"/>
    <mergeCell ref="B47:H47"/>
    <mergeCell ref="B49:H49"/>
    <mergeCell ref="B55:H55"/>
    <mergeCell ref="B223:H223"/>
    <mergeCell ref="B233:H233"/>
    <mergeCell ref="B285:H285"/>
    <mergeCell ref="B261:H261"/>
    <mergeCell ref="B265:H265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scale="80" r:id="rId17"/>
  <headerFooter alignWithMargins="0">
    <oddHeader>&amp;L&amp;"Comic Sans MS,Normale"&amp;11Esercizi di Tecnica delle Costruzioni I&amp;R&amp;"Comic Sans MS,Normale"&amp;11Verifiche allo SLU</oddHeader>
    <oddFooter>&amp;L&amp;"Comic Sans MS,Normale"&amp;11Bozza del &amp;D&amp;C&amp;"Comic Sans MS,Normale"&amp;11&amp;P/&amp;N&amp;R&amp;"Comic Sans MS,Normale"&amp;11a cura di Enzo Martinelli</oddFooter>
  </headerFooter>
  <drawing r:id="rId16"/>
  <legacyDrawing r:id="rId15"/>
  <oleObjects>
    <oleObject progId="Equation.3" shapeId="1946841" r:id="rId1"/>
    <oleObject progId="Equation.3" shapeId="1953373" r:id="rId2"/>
    <oleObject progId="Equation.3" shapeId="1995291" r:id="rId3"/>
    <oleObject progId="Equation.3" shapeId="2008588" r:id="rId4"/>
    <oleObject progId="Equation.3" shapeId="2142673" r:id="rId5"/>
    <oleObject progId="Equation.3" shapeId="2142674" r:id="rId6"/>
    <oleObject progId="Equation.3" shapeId="2187912" r:id="rId7"/>
    <oleObject progId="Equation.3" shapeId="2217573" r:id="rId8"/>
    <oleObject progId="Equation.3" shapeId="585244" r:id="rId9"/>
    <oleObject progId="Equation.3" shapeId="591132" r:id="rId10"/>
    <oleObject progId="Equation.3" shapeId="600603" r:id="rId11"/>
    <oleObject progId="Equation.3" shapeId="56882" r:id="rId12"/>
    <oleObject progId="Equation.3" shapeId="78392" r:id="rId13"/>
    <oleObject progId="Equation.3" shapeId="793149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PCOEM</dc:creator>
  <cp:keywords/>
  <dc:description/>
  <cp:lastModifiedBy>PCOEM</cp:lastModifiedBy>
  <cp:lastPrinted>2005-01-20T12:22:02Z</cp:lastPrinted>
  <dcterms:created xsi:type="dcterms:W3CDTF">2005-01-13T08:39:12Z</dcterms:created>
  <dcterms:modified xsi:type="dcterms:W3CDTF">2005-01-21T15:27:07Z</dcterms:modified>
  <cp:category/>
  <cp:version/>
  <cp:contentType/>
  <cp:contentStatus/>
</cp:coreProperties>
</file>